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lalpan 2024\"/>
    </mc:Choice>
  </mc:AlternateContent>
  <bookViews>
    <workbookView xWindow="0" yWindow="0" windowWidth="28800" windowHeight="1213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(2)'!$A$9:$AB$202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(2)'!$C$1:$R$215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47" l="1"/>
  <c r="J202" i="47"/>
  <c r="I202" i="47"/>
  <c r="H202" i="47"/>
  <c r="K201" i="47"/>
  <c r="J201" i="47"/>
  <c r="I201" i="47"/>
  <c r="H201" i="47"/>
  <c r="K200" i="47"/>
  <c r="J200" i="47"/>
  <c r="I200" i="47"/>
  <c r="H200" i="47"/>
  <c r="K199" i="47"/>
  <c r="J199" i="47"/>
  <c r="I199" i="47"/>
  <c r="H199" i="47"/>
  <c r="K198" i="47"/>
  <c r="J198" i="47"/>
  <c r="I198" i="47"/>
  <c r="H198" i="47"/>
  <c r="K197" i="47"/>
  <c r="J197" i="47"/>
  <c r="I197" i="47"/>
  <c r="H197" i="47"/>
  <c r="K196" i="47"/>
  <c r="J196" i="47"/>
  <c r="I196" i="47"/>
  <c r="H196" i="47"/>
  <c r="K195" i="47"/>
  <c r="J195" i="47"/>
  <c r="I195" i="47"/>
  <c r="H195" i="47"/>
  <c r="K194" i="47"/>
  <c r="J194" i="47"/>
  <c r="I194" i="47"/>
  <c r="H194" i="47"/>
  <c r="K193" i="47"/>
  <c r="J193" i="47"/>
  <c r="I193" i="47"/>
  <c r="H193" i="47"/>
  <c r="K192" i="47"/>
  <c r="J192" i="47"/>
  <c r="I192" i="47"/>
  <c r="H192" i="47"/>
  <c r="K191" i="47"/>
  <c r="J191" i="47"/>
  <c r="I191" i="47"/>
  <c r="H191" i="47"/>
  <c r="K190" i="47"/>
  <c r="J190" i="47"/>
  <c r="I190" i="47"/>
  <c r="H190" i="47"/>
  <c r="K189" i="47"/>
  <c r="J189" i="47"/>
  <c r="I189" i="47"/>
  <c r="H189" i="47"/>
  <c r="K188" i="47"/>
  <c r="J188" i="47"/>
  <c r="I188" i="47"/>
  <c r="H188" i="47"/>
  <c r="K187" i="47"/>
  <c r="J187" i="47"/>
  <c r="I187" i="47"/>
  <c r="H187" i="47"/>
  <c r="K186" i="47"/>
  <c r="J186" i="47"/>
  <c r="I186" i="47"/>
  <c r="H186" i="47"/>
  <c r="K185" i="47"/>
  <c r="J185" i="47"/>
  <c r="I185" i="47"/>
  <c r="H185" i="47"/>
  <c r="K184" i="47"/>
  <c r="J184" i="47"/>
  <c r="I184" i="47"/>
  <c r="H184" i="47"/>
  <c r="K183" i="47"/>
  <c r="J183" i="47"/>
  <c r="I183" i="47"/>
  <c r="H183" i="47"/>
  <c r="K182" i="47"/>
  <c r="J182" i="47"/>
  <c r="I182" i="47"/>
  <c r="H182" i="47"/>
  <c r="K181" i="47"/>
  <c r="J181" i="47"/>
  <c r="I181" i="47"/>
  <c r="H181" i="47"/>
  <c r="K180" i="47"/>
  <c r="J180" i="47"/>
  <c r="I180" i="47"/>
  <c r="H180" i="47"/>
  <c r="K179" i="47"/>
  <c r="J179" i="47"/>
  <c r="I179" i="47"/>
  <c r="H179" i="47"/>
  <c r="K178" i="47"/>
  <c r="J178" i="47"/>
  <c r="I178" i="47"/>
  <c r="H178" i="47"/>
  <c r="K177" i="47"/>
  <c r="J177" i="47"/>
  <c r="I177" i="47"/>
  <c r="H177" i="47"/>
  <c r="K176" i="47"/>
  <c r="J176" i="47"/>
  <c r="I176" i="47"/>
  <c r="H176" i="47"/>
  <c r="K175" i="47"/>
  <c r="J175" i="47"/>
  <c r="I175" i="47"/>
  <c r="H175" i="47"/>
  <c r="K174" i="47"/>
  <c r="J174" i="47"/>
  <c r="I174" i="47"/>
  <c r="H174" i="47"/>
  <c r="K173" i="47"/>
  <c r="J173" i="47"/>
  <c r="I173" i="47"/>
  <c r="H173" i="47"/>
  <c r="K172" i="47"/>
  <c r="J172" i="47"/>
  <c r="I172" i="47"/>
  <c r="H172" i="47"/>
  <c r="K171" i="47"/>
  <c r="J171" i="47"/>
  <c r="I171" i="47"/>
  <c r="H171" i="47"/>
  <c r="K170" i="47"/>
  <c r="J170" i="47"/>
  <c r="I170" i="47"/>
  <c r="H170" i="47"/>
  <c r="K169" i="47"/>
  <c r="J169" i="47"/>
  <c r="I169" i="47"/>
  <c r="H169" i="47"/>
  <c r="K168" i="47"/>
  <c r="J168" i="47"/>
  <c r="I168" i="47"/>
  <c r="H168" i="47"/>
  <c r="K167" i="47"/>
  <c r="J167" i="47"/>
  <c r="I167" i="47"/>
  <c r="H167" i="47"/>
  <c r="K166" i="47"/>
  <c r="J166" i="47"/>
  <c r="I166" i="47"/>
  <c r="H166" i="47"/>
  <c r="K165" i="47"/>
  <c r="J165" i="47"/>
  <c r="I165" i="47"/>
  <c r="H165" i="47"/>
  <c r="K164" i="47"/>
  <c r="J164" i="47"/>
  <c r="I164" i="47"/>
  <c r="H164" i="47"/>
  <c r="K163" i="47"/>
  <c r="J163" i="47"/>
  <c r="I163" i="47"/>
  <c r="H163" i="47"/>
  <c r="K162" i="47"/>
  <c r="J162" i="47"/>
  <c r="I162" i="47"/>
  <c r="H162" i="47"/>
  <c r="K161" i="47"/>
  <c r="J161" i="47"/>
  <c r="I161" i="47"/>
  <c r="H161" i="47"/>
  <c r="K160" i="47"/>
  <c r="J160" i="47"/>
  <c r="I160" i="47"/>
  <c r="H160" i="47"/>
  <c r="K159" i="47"/>
  <c r="J159" i="47"/>
  <c r="I159" i="47"/>
  <c r="H159" i="47"/>
  <c r="K158" i="47"/>
  <c r="J158" i="47"/>
  <c r="I158" i="47"/>
  <c r="H158" i="47"/>
  <c r="K157" i="47"/>
  <c r="J157" i="47"/>
  <c r="I157" i="47"/>
  <c r="H157" i="47"/>
  <c r="K156" i="47"/>
  <c r="J156" i="47"/>
  <c r="I156" i="47"/>
  <c r="H156" i="47"/>
  <c r="K155" i="47"/>
  <c r="J155" i="47"/>
  <c r="I155" i="47"/>
  <c r="H155" i="47"/>
  <c r="K154" i="47"/>
  <c r="J154" i="47"/>
  <c r="I154" i="47"/>
  <c r="H154" i="47"/>
  <c r="K153" i="47"/>
  <c r="J153" i="47"/>
  <c r="I153" i="47"/>
  <c r="H153" i="47"/>
  <c r="K152" i="47"/>
  <c r="J152" i="47"/>
  <c r="I152" i="47"/>
  <c r="H152" i="47"/>
  <c r="K151" i="47"/>
  <c r="J151" i="47"/>
  <c r="I151" i="47"/>
  <c r="H151" i="47"/>
  <c r="K150" i="47"/>
  <c r="J150" i="47"/>
  <c r="I150" i="47"/>
  <c r="H150" i="47"/>
  <c r="K149" i="47"/>
  <c r="J149" i="47"/>
  <c r="I149" i="47"/>
  <c r="H149" i="47"/>
  <c r="K148" i="47"/>
  <c r="J148" i="47"/>
  <c r="I148" i="47"/>
  <c r="H148" i="47"/>
  <c r="K147" i="47"/>
  <c r="J147" i="47"/>
  <c r="I147" i="47"/>
  <c r="H147" i="47"/>
  <c r="K146" i="47"/>
  <c r="J146" i="47"/>
  <c r="I146" i="47"/>
  <c r="H146" i="47"/>
  <c r="K145" i="47"/>
  <c r="J145" i="47"/>
  <c r="I145" i="47"/>
  <c r="H145" i="47"/>
  <c r="K144" i="47"/>
  <c r="J144" i="47"/>
  <c r="I144" i="47"/>
  <c r="H144" i="47"/>
  <c r="K143" i="47"/>
  <c r="J143" i="47"/>
  <c r="I143" i="47"/>
  <c r="H143" i="47"/>
  <c r="K142" i="47"/>
  <c r="J142" i="47"/>
  <c r="I142" i="47"/>
  <c r="H142" i="47"/>
  <c r="K141" i="47"/>
  <c r="J141" i="47"/>
  <c r="I141" i="47"/>
  <c r="H141" i="47"/>
  <c r="K140" i="47"/>
  <c r="J140" i="47"/>
  <c r="I140" i="47"/>
  <c r="H140" i="47"/>
  <c r="K139" i="47"/>
  <c r="J139" i="47"/>
  <c r="I139" i="47"/>
  <c r="H139" i="47"/>
  <c r="K138" i="47"/>
  <c r="J138" i="47"/>
  <c r="I138" i="47"/>
  <c r="H138" i="47"/>
  <c r="K137" i="47"/>
  <c r="J137" i="47"/>
  <c r="I137" i="47"/>
  <c r="H137" i="47"/>
  <c r="K136" i="47"/>
  <c r="J136" i="47"/>
  <c r="I136" i="47"/>
  <c r="H136" i="47"/>
  <c r="K135" i="47"/>
  <c r="J135" i="47"/>
  <c r="I135" i="47"/>
  <c r="H135" i="47"/>
  <c r="K134" i="47"/>
  <c r="J134" i="47"/>
  <c r="I134" i="47"/>
  <c r="H134" i="47"/>
  <c r="K133" i="47"/>
  <c r="J133" i="47"/>
  <c r="I133" i="47"/>
  <c r="H133" i="47"/>
  <c r="K132" i="47"/>
  <c r="J132" i="47"/>
  <c r="I132" i="47"/>
  <c r="H132" i="47"/>
  <c r="K131" i="47"/>
  <c r="J131" i="47"/>
  <c r="I131" i="47"/>
  <c r="H131" i="47"/>
  <c r="K130" i="47"/>
  <c r="J130" i="47"/>
  <c r="I130" i="47"/>
  <c r="H130" i="47"/>
  <c r="K129" i="47"/>
  <c r="J129" i="47"/>
  <c r="I129" i="47"/>
  <c r="H129" i="47"/>
  <c r="K128" i="47"/>
  <c r="J128" i="47"/>
  <c r="I128" i="47"/>
  <c r="H128" i="47"/>
  <c r="K127" i="47"/>
  <c r="J127" i="47"/>
  <c r="I127" i="47"/>
  <c r="H127" i="47"/>
  <c r="K126" i="47"/>
  <c r="J126" i="47"/>
  <c r="I126" i="47"/>
  <c r="H126" i="47"/>
  <c r="K125" i="47"/>
  <c r="J125" i="47"/>
  <c r="I125" i="47"/>
  <c r="H125" i="47"/>
  <c r="K124" i="47"/>
  <c r="J124" i="47"/>
  <c r="I124" i="47"/>
  <c r="H124" i="47"/>
  <c r="K123" i="47"/>
  <c r="J123" i="47"/>
  <c r="I123" i="47"/>
  <c r="H123" i="47"/>
  <c r="K122" i="47"/>
  <c r="J122" i="47"/>
  <c r="I122" i="47"/>
  <c r="H122" i="47"/>
  <c r="K121" i="47"/>
  <c r="J121" i="47"/>
  <c r="I121" i="47"/>
  <c r="H121" i="47"/>
  <c r="K120" i="47"/>
  <c r="J120" i="47"/>
  <c r="I120" i="47"/>
  <c r="H120" i="47"/>
  <c r="K119" i="47"/>
  <c r="J119" i="47"/>
  <c r="I119" i="47"/>
  <c r="H119" i="47"/>
  <c r="K118" i="47"/>
  <c r="J118" i="47"/>
  <c r="I118" i="47"/>
  <c r="H118" i="47"/>
  <c r="K117" i="47"/>
  <c r="J117" i="47"/>
  <c r="I117" i="47"/>
  <c r="H117" i="47"/>
  <c r="K116" i="47"/>
  <c r="J116" i="47"/>
  <c r="I116" i="47"/>
  <c r="H116" i="47"/>
  <c r="K115" i="47"/>
  <c r="J115" i="47"/>
  <c r="I115" i="47"/>
  <c r="H115" i="47"/>
  <c r="K114" i="47"/>
  <c r="J114" i="47"/>
  <c r="I114" i="47"/>
  <c r="H114" i="47"/>
  <c r="K113" i="47"/>
  <c r="J113" i="47"/>
  <c r="I113" i="47"/>
  <c r="H113" i="47"/>
  <c r="K112" i="47"/>
  <c r="J112" i="47"/>
  <c r="I112" i="47"/>
  <c r="H112" i="47"/>
  <c r="K111" i="47"/>
  <c r="J111" i="47"/>
  <c r="I111" i="47"/>
  <c r="H111" i="47"/>
  <c r="K110" i="47"/>
  <c r="J110" i="47"/>
  <c r="I110" i="47"/>
  <c r="H110" i="47"/>
  <c r="K109" i="47"/>
  <c r="J109" i="47"/>
  <c r="I109" i="47"/>
  <c r="H109" i="47"/>
  <c r="K108" i="47"/>
  <c r="J108" i="47"/>
  <c r="I108" i="47"/>
  <c r="H108" i="47"/>
  <c r="K107" i="47"/>
  <c r="J107" i="47"/>
  <c r="I107" i="47"/>
  <c r="H107" i="47"/>
  <c r="K106" i="47"/>
  <c r="J106" i="47"/>
  <c r="I106" i="47"/>
  <c r="H106" i="47"/>
  <c r="K105" i="47"/>
  <c r="J105" i="47"/>
  <c r="I105" i="47"/>
  <c r="H105" i="47"/>
  <c r="K104" i="47"/>
  <c r="J104" i="47"/>
  <c r="I104" i="47"/>
  <c r="H104" i="47"/>
  <c r="K103" i="47"/>
  <c r="J103" i="47"/>
  <c r="I103" i="47"/>
  <c r="H103" i="47"/>
  <c r="K102" i="47"/>
  <c r="J102" i="47"/>
  <c r="I102" i="47"/>
  <c r="H102" i="47"/>
  <c r="K101" i="47"/>
  <c r="J101" i="47"/>
  <c r="I101" i="47"/>
  <c r="H101" i="47"/>
  <c r="K100" i="47"/>
  <c r="J100" i="47"/>
  <c r="I100" i="47"/>
  <c r="H100" i="47"/>
  <c r="K99" i="47"/>
  <c r="J99" i="47"/>
  <c r="I99" i="47"/>
  <c r="H99" i="47"/>
  <c r="K98" i="47"/>
  <c r="J98" i="47"/>
  <c r="I98" i="47"/>
  <c r="H98" i="47"/>
  <c r="K97" i="47"/>
  <c r="J97" i="47"/>
  <c r="I97" i="47"/>
  <c r="H97" i="47"/>
  <c r="K96" i="47"/>
  <c r="J96" i="47"/>
  <c r="I96" i="47"/>
  <c r="H96" i="47"/>
  <c r="K95" i="47"/>
  <c r="J95" i="47"/>
  <c r="I95" i="47"/>
  <c r="H95" i="47"/>
  <c r="K94" i="47"/>
  <c r="J94" i="47"/>
  <c r="I94" i="47"/>
  <c r="H94" i="47"/>
  <c r="K93" i="47"/>
  <c r="J93" i="47"/>
  <c r="I93" i="47"/>
  <c r="H93" i="47"/>
  <c r="K92" i="47"/>
  <c r="J92" i="47"/>
  <c r="I92" i="47"/>
  <c r="H92" i="47"/>
  <c r="K91" i="47"/>
  <c r="J91" i="47"/>
  <c r="I91" i="47"/>
  <c r="H91" i="47"/>
  <c r="K90" i="47"/>
  <c r="J90" i="47"/>
  <c r="I90" i="47"/>
  <c r="H90" i="47"/>
  <c r="K89" i="47"/>
  <c r="J89" i="47"/>
  <c r="I89" i="47"/>
  <c r="H89" i="47"/>
  <c r="K88" i="47"/>
  <c r="J88" i="47"/>
  <c r="I88" i="47"/>
  <c r="H88" i="47"/>
  <c r="K87" i="47"/>
  <c r="J87" i="47"/>
  <c r="I87" i="47"/>
  <c r="H87" i="47"/>
  <c r="K86" i="47"/>
  <c r="J86" i="47"/>
  <c r="I86" i="47"/>
  <c r="H86" i="47"/>
  <c r="K85" i="47"/>
  <c r="J85" i="47"/>
  <c r="I85" i="47"/>
  <c r="H85" i="47"/>
  <c r="K84" i="47"/>
  <c r="J84" i="47"/>
  <c r="I84" i="47"/>
  <c r="H84" i="47"/>
  <c r="K83" i="47"/>
  <c r="J83" i="47"/>
  <c r="I83" i="47"/>
  <c r="H83" i="47"/>
  <c r="K82" i="47"/>
  <c r="J82" i="47"/>
  <c r="I82" i="47"/>
  <c r="H82" i="47"/>
  <c r="K81" i="47"/>
  <c r="J81" i="47"/>
  <c r="I81" i="47"/>
  <c r="H81" i="47"/>
  <c r="K80" i="47"/>
  <c r="J80" i="47"/>
  <c r="I80" i="47"/>
  <c r="H80" i="47"/>
  <c r="K79" i="47"/>
  <c r="J79" i="47"/>
  <c r="I79" i="47"/>
  <c r="H79" i="47"/>
  <c r="K78" i="47"/>
  <c r="J78" i="47"/>
  <c r="I78" i="47"/>
  <c r="H78" i="47"/>
  <c r="K77" i="47"/>
  <c r="J77" i="47"/>
  <c r="I77" i="47"/>
  <c r="H77" i="47"/>
  <c r="K76" i="47"/>
  <c r="J76" i="47"/>
  <c r="I76" i="47"/>
  <c r="H76" i="47"/>
  <c r="K75" i="47"/>
  <c r="J75" i="47"/>
  <c r="I75" i="47"/>
  <c r="H75" i="47"/>
  <c r="K74" i="47"/>
  <c r="J74" i="47"/>
  <c r="I74" i="47"/>
  <c r="H74" i="47"/>
  <c r="K73" i="47"/>
  <c r="J73" i="47"/>
  <c r="I73" i="47"/>
  <c r="H73" i="47"/>
  <c r="K72" i="47"/>
  <c r="J72" i="47"/>
  <c r="I72" i="47"/>
  <c r="H72" i="47"/>
  <c r="K71" i="47"/>
  <c r="J71" i="47"/>
  <c r="I71" i="47"/>
  <c r="H71" i="47"/>
  <c r="K70" i="47"/>
  <c r="J70" i="47"/>
  <c r="I70" i="47"/>
  <c r="H70" i="47"/>
  <c r="K69" i="47"/>
  <c r="J69" i="47"/>
  <c r="I69" i="47"/>
  <c r="H69" i="47"/>
  <c r="K68" i="47"/>
  <c r="J68" i="47"/>
  <c r="I68" i="47"/>
  <c r="H68" i="47"/>
  <c r="K67" i="47"/>
  <c r="J67" i="47"/>
  <c r="I67" i="47"/>
  <c r="H67" i="47"/>
  <c r="K66" i="47"/>
  <c r="J66" i="47"/>
  <c r="I66" i="47"/>
  <c r="H66" i="47"/>
  <c r="K65" i="47"/>
  <c r="J65" i="47"/>
  <c r="I65" i="47"/>
  <c r="H65" i="47"/>
  <c r="K64" i="47"/>
  <c r="J64" i="47"/>
  <c r="I64" i="47"/>
  <c r="H64" i="47"/>
  <c r="K63" i="47"/>
  <c r="J63" i="47"/>
  <c r="I63" i="47"/>
  <c r="H63" i="47"/>
  <c r="K62" i="47"/>
  <c r="J62" i="47"/>
  <c r="I62" i="47"/>
  <c r="H62" i="47"/>
  <c r="K61" i="47"/>
  <c r="J61" i="47"/>
  <c r="I61" i="47"/>
  <c r="H61" i="47"/>
  <c r="K60" i="47"/>
  <c r="J60" i="47"/>
  <c r="I60" i="47"/>
  <c r="H60" i="47"/>
  <c r="K59" i="47"/>
  <c r="J59" i="47"/>
  <c r="I59" i="47"/>
  <c r="H59" i="47"/>
  <c r="K58" i="47"/>
  <c r="J58" i="47"/>
  <c r="I58" i="47"/>
  <c r="H58" i="47"/>
  <c r="K57" i="47"/>
  <c r="J57" i="47"/>
  <c r="I57" i="47"/>
  <c r="H57" i="47"/>
  <c r="K56" i="47"/>
  <c r="J56" i="47"/>
  <c r="I56" i="47"/>
  <c r="H56" i="47"/>
  <c r="K55" i="47"/>
  <c r="J55" i="47"/>
  <c r="I55" i="47"/>
  <c r="H55" i="47"/>
  <c r="K54" i="47"/>
  <c r="J54" i="47"/>
  <c r="I54" i="47"/>
  <c r="H54" i="47"/>
  <c r="K53" i="47"/>
  <c r="J53" i="47"/>
  <c r="I53" i="47"/>
  <c r="H53" i="47"/>
  <c r="K52" i="47"/>
  <c r="J52" i="47"/>
  <c r="I52" i="47"/>
  <c r="H52" i="47"/>
  <c r="K51" i="47"/>
  <c r="J51" i="47"/>
  <c r="I51" i="47"/>
  <c r="H51" i="47"/>
  <c r="K50" i="47"/>
  <c r="J50" i="47"/>
  <c r="I50" i="47"/>
  <c r="H50" i="47"/>
  <c r="K49" i="47"/>
  <c r="J49" i="47"/>
  <c r="I49" i="47"/>
  <c r="H49" i="47"/>
  <c r="K48" i="47"/>
  <c r="J48" i="47"/>
  <c r="I48" i="47"/>
  <c r="H48" i="47"/>
  <c r="K47" i="47"/>
  <c r="J47" i="47"/>
  <c r="I47" i="47"/>
  <c r="H47" i="47"/>
  <c r="K46" i="47"/>
  <c r="J46" i="47"/>
  <c r="I46" i="47"/>
  <c r="H46" i="47"/>
  <c r="K45" i="47"/>
  <c r="J45" i="47"/>
  <c r="I45" i="47"/>
  <c r="H45" i="47"/>
  <c r="K44" i="47"/>
  <c r="J44" i="47"/>
  <c r="I44" i="47"/>
  <c r="H44" i="47"/>
  <c r="K43" i="47"/>
  <c r="J43" i="47"/>
  <c r="I43" i="47"/>
  <c r="H43" i="47"/>
  <c r="K42" i="47"/>
  <c r="J42" i="47"/>
  <c r="I42" i="47"/>
  <c r="H42" i="47"/>
  <c r="K41" i="47"/>
  <c r="J41" i="47"/>
  <c r="I41" i="47"/>
  <c r="H41" i="47"/>
  <c r="K40" i="47"/>
  <c r="J40" i="47"/>
  <c r="I40" i="47"/>
  <c r="H40" i="47"/>
  <c r="K39" i="47"/>
  <c r="J39" i="47"/>
  <c r="I39" i="47"/>
  <c r="H39" i="47"/>
  <c r="K38" i="47"/>
  <c r="J38" i="47"/>
  <c r="I38" i="47"/>
  <c r="H38" i="47"/>
  <c r="K37" i="47"/>
  <c r="J37" i="47"/>
  <c r="I37" i="47"/>
  <c r="H37" i="47"/>
  <c r="K36" i="47"/>
  <c r="J36" i="47"/>
  <c r="I36" i="47"/>
  <c r="H36" i="47"/>
  <c r="K35" i="47"/>
  <c r="J35" i="47"/>
  <c r="I35" i="47"/>
  <c r="H35" i="47"/>
  <c r="K34" i="47"/>
  <c r="J34" i="47"/>
  <c r="I34" i="47"/>
  <c r="H34" i="47"/>
  <c r="K33" i="47"/>
  <c r="J33" i="47"/>
  <c r="I33" i="47"/>
  <c r="H33" i="47"/>
  <c r="K32" i="47"/>
  <c r="J32" i="47"/>
  <c r="I32" i="47"/>
  <c r="H32" i="47"/>
  <c r="K31" i="47"/>
  <c r="J31" i="47"/>
  <c r="I31" i="47"/>
  <c r="H31" i="47"/>
  <c r="K30" i="47"/>
  <c r="J30" i="47"/>
  <c r="I30" i="47"/>
  <c r="H30" i="47"/>
  <c r="K29" i="47"/>
  <c r="J29" i="47"/>
  <c r="I29" i="47"/>
  <c r="H29" i="47"/>
  <c r="K28" i="47"/>
  <c r="J28" i="47"/>
  <c r="I28" i="47"/>
  <c r="H28" i="47"/>
  <c r="K27" i="47"/>
  <c r="J27" i="47"/>
  <c r="I27" i="47"/>
  <c r="H27" i="47"/>
  <c r="K26" i="47"/>
  <c r="J26" i="47"/>
  <c r="I26" i="47"/>
  <c r="H26" i="47"/>
  <c r="K25" i="47"/>
  <c r="J25" i="47"/>
  <c r="I25" i="47"/>
  <c r="H25" i="47"/>
  <c r="K24" i="47"/>
  <c r="J24" i="47"/>
  <c r="I24" i="47"/>
  <c r="H24" i="47"/>
  <c r="K23" i="47"/>
  <c r="J23" i="47"/>
  <c r="I23" i="47"/>
  <c r="H23" i="47"/>
  <c r="K22" i="47"/>
  <c r="J22" i="47"/>
  <c r="I22" i="47"/>
  <c r="H22" i="47"/>
  <c r="K21" i="47"/>
  <c r="J21" i="47"/>
  <c r="I21" i="47"/>
  <c r="H21" i="47"/>
  <c r="K20" i="47"/>
  <c r="J20" i="47"/>
  <c r="I20" i="47"/>
  <c r="H20" i="47"/>
  <c r="K19" i="47"/>
  <c r="J19" i="47"/>
  <c r="I19" i="47"/>
  <c r="H19" i="47"/>
  <c r="K18" i="47"/>
  <c r="J18" i="47"/>
  <c r="I18" i="47"/>
  <c r="H18" i="47"/>
  <c r="K17" i="47"/>
  <c r="J17" i="47"/>
  <c r="I17" i="47"/>
  <c r="H17" i="47"/>
  <c r="K16" i="47"/>
  <c r="J16" i="47"/>
  <c r="I16" i="47"/>
  <c r="H16" i="47"/>
  <c r="K15" i="47"/>
  <c r="J15" i="47"/>
  <c r="I15" i="47"/>
  <c r="H15" i="47"/>
  <c r="K14" i="47"/>
  <c r="J14" i="47"/>
  <c r="I14" i="47"/>
  <c r="H14" i="47"/>
  <c r="K13" i="47"/>
  <c r="J13" i="47"/>
  <c r="I13" i="47"/>
  <c r="H13" i="47"/>
  <c r="K12" i="47"/>
  <c r="J12" i="47"/>
  <c r="I12" i="47"/>
  <c r="H12" i="47"/>
  <c r="K11" i="47"/>
  <c r="J11" i="47"/>
  <c r="I11" i="47"/>
  <c r="H11" i="47"/>
  <c r="Q202" i="47"/>
  <c r="R202" i="47" s="1"/>
  <c r="Q201" i="47"/>
  <c r="R201" i="47" s="1"/>
  <c r="Q200" i="47"/>
  <c r="R200" i="47" s="1"/>
  <c r="Q199" i="47"/>
  <c r="R199" i="47" s="1"/>
  <c r="Q198" i="47"/>
  <c r="R198" i="47" s="1"/>
  <c r="Q197" i="47"/>
  <c r="R197" i="47" s="1"/>
  <c r="Q196" i="47"/>
  <c r="R196" i="47" s="1"/>
  <c r="Q195" i="47"/>
  <c r="R195" i="47" s="1"/>
  <c r="Q194" i="47"/>
  <c r="R194" i="47" s="1"/>
  <c r="Q193" i="47"/>
  <c r="R193" i="47" s="1"/>
  <c r="Q192" i="47"/>
  <c r="R192" i="47" s="1"/>
  <c r="Q191" i="47"/>
  <c r="R191" i="47" s="1"/>
  <c r="Q190" i="47"/>
  <c r="R190" i="47" s="1"/>
  <c r="Q189" i="47"/>
  <c r="R189" i="47" s="1"/>
  <c r="Q188" i="47"/>
  <c r="R188" i="47" s="1"/>
  <c r="Q187" i="47"/>
  <c r="R187" i="47" s="1"/>
  <c r="Q186" i="47"/>
  <c r="R186" i="47" s="1"/>
  <c r="Q185" i="47"/>
  <c r="R185" i="47" s="1"/>
  <c r="Q184" i="47"/>
  <c r="R184" i="47" s="1"/>
  <c r="Q183" i="47"/>
  <c r="R183" i="47" s="1"/>
  <c r="Q182" i="47"/>
  <c r="R182" i="47" s="1"/>
  <c r="Q181" i="47"/>
  <c r="R181" i="47" s="1"/>
  <c r="Q180" i="47"/>
  <c r="R180" i="47" s="1"/>
  <c r="Q179" i="47"/>
  <c r="R179" i="47" s="1"/>
  <c r="Q178" i="47"/>
  <c r="R178" i="47" s="1"/>
  <c r="Q177" i="47"/>
  <c r="R177" i="47" s="1"/>
  <c r="Q176" i="47"/>
  <c r="R176" i="47" s="1"/>
  <c r="Q175" i="47"/>
  <c r="R175" i="47" s="1"/>
  <c r="Q174" i="47"/>
  <c r="R174" i="47" s="1"/>
  <c r="Q173" i="47"/>
  <c r="R173" i="47" s="1"/>
  <c r="Q172" i="47"/>
  <c r="R172" i="47" s="1"/>
  <c r="Q171" i="47"/>
  <c r="R171" i="47" s="1"/>
  <c r="P203" i="47" l="1"/>
  <c r="O203" i="47"/>
  <c r="N203" i="47"/>
  <c r="M203" i="47"/>
  <c r="L203" i="47"/>
  <c r="Q11" i="47"/>
  <c r="R11" i="47" s="1"/>
  <c r="Q12" i="47"/>
  <c r="R12" i="47" s="1"/>
  <c r="Q13" i="47"/>
  <c r="R13" i="47" s="1"/>
  <c r="Q14" i="47"/>
  <c r="R14" i="47" s="1"/>
  <c r="Q15" i="47"/>
  <c r="R15" i="47" s="1"/>
  <c r="Q16" i="47"/>
  <c r="R16" i="47" s="1"/>
  <c r="Q17" i="47"/>
  <c r="R17" i="47" s="1"/>
  <c r="Q18" i="47"/>
  <c r="R18" i="47" s="1"/>
  <c r="Q19" i="47"/>
  <c r="R19" i="47" s="1"/>
  <c r="Q20" i="47"/>
  <c r="R20" i="47" s="1"/>
  <c r="Q21" i="47"/>
  <c r="R21" i="47" s="1"/>
  <c r="Q22" i="47"/>
  <c r="R22" i="47" s="1"/>
  <c r="Q23" i="47"/>
  <c r="R23" i="47" s="1"/>
  <c r="Q24" i="47"/>
  <c r="R24" i="47" s="1"/>
  <c r="Q25" i="47"/>
  <c r="R25" i="47" s="1"/>
  <c r="Q26" i="47"/>
  <c r="R26" i="47" s="1"/>
  <c r="Q27" i="47"/>
  <c r="R27" i="47" s="1"/>
  <c r="Q28" i="47"/>
  <c r="R28" i="47" s="1"/>
  <c r="Q29" i="47"/>
  <c r="R29" i="47" s="1"/>
  <c r="Q30" i="47"/>
  <c r="R30" i="47" s="1"/>
  <c r="Q31" i="47"/>
  <c r="R31" i="47" s="1"/>
  <c r="Q32" i="47"/>
  <c r="R32" i="47" s="1"/>
  <c r="Q33" i="47"/>
  <c r="R33" i="47" s="1"/>
  <c r="Q34" i="47"/>
  <c r="R34" i="47" s="1"/>
  <c r="Q35" i="47"/>
  <c r="R35" i="47" s="1"/>
  <c r="Q36" i="47"/>
  <c r="R36" i="47" s="1"/>
  <c r="Q37" i="47"/>
  <c r="R37" i="47" s="1"/>
  <c r="Q38" i="47"/>
  <c r="R38" i="47" s="1"/>
  <c r="Q39" i="47"/>
  <c r="R39" i="47" s="1"/>
  <c r="Q40" i="47"/>
  <c r="R40" i="47" s="1"/>
  <c r="Q41" i="47"/>
  <c r="R41" i="47" s="1"/>
  <c r="Q42" i="47"/>
  <c r="R42" i="47" s="1"/>
  <c r="Q43" i="47"/>
  <c r="R43" i="47" s="1"/>
  <c r="Q44" i="47"/>
  <c r="R44" i="47" s="1"/>
  <c r="Q45" i="47"/>
  <c r="R45" i="47" s="1"/>
  <c r="Q46" i="47"/>
  <c r="R46" i="47" s="1"/>
  <c r="Q47" i="47"/>
  <c r="R47" i="47" s="1"/>
  <c r="Q48" i="47"/>
  <c r="R48" i="47" s="1"/>
  <c r="Q49" i="47"/>
  <c r="R49" i="47" s="1"/>
  <c r="Q50" i="47"/>
  <c r="R50" i="47" s="1"/>
  <c r="Q51" i="47"/>
  <c r="R51" i="47" s="1"/>
  <c r="Q52" i="47"/>
  <c r="R52" i="47" s="1"/>
  <c r="Q53" i="47"/>
  <c r="R53" i="47" s="1"/>
  <c r="Q54" i="47"/>
  <c r="R54" i="47" s="1"/>
  <c r="Q55" i="47"/>
  <c r="R55" i="47" s="1"/>
  <c r="Q56" i="47"/>
  <c r="R56" i="47" s="1"/>
  <c r="Q57" i="47"/>
  <c r="R57" i="47" s="1"/>
  <c r="Q58" i="47"/>
  <c r="R58" i="47" s="1"/>
  <c r="Q59" i="47"/>
  <c r="R59" i="47" s="1"/>
  <c r="Q60" i="47"/>
  <c r="R60" i="47" s="1"/>
  <c r="Q61" i="47"/>
  <c r="R61" i="47" s="1"/>
  <c r="Q62" i="47"/>
  <c r="R62" i="47" s="1"/>
  <c r="Q63" i="47"/>
  <c r="R63" i="47" s="1"/>
  <c r="Q64" i="47"/>
  <c r="R64" i="47" s="1"/>
  <c r="Q65" i="47"/>
  <c r="R65" i="47" s="1"/>
  <c r="Q66" i="47"/>
  <c r="R66" i="47" s="1"/>
  <c r="Q67" i="47"/>
  <c r="R67" i="47" s="1"/>
  <c r="Q68" i="47"/>
  <c r="R68" i="47" s="1"/>
  <c r="Q69" i="47"/>
  <c r="R69" i="47" s="1"/>
  <c r="Q70" i="47"/>
  <c r="R70" i="47" s="1"/>
  <c r="Q71" i="47"/>
  <c r="R71" i="47" s="1"/>
  <c r="Q72" i="47"/>
  <c r="R72" i="47" s="1"/>
  <c r="Q73" i="47"/>
  <c r="R73" i="47" s="1"/>
  <c r="Q74" i="47"/>
  <c r="R74" i="47" s="1"/>
  <c r="Q75" i="47"/>
  <c r="R75" i="47" s="1"/>
  <c r="Q76" i="47"/>
  <c r="R76" i="47" s="1"/>
  <c r="Q77" i="47"/>
  <c r="R77" i="47" s="1"/>
  <c r="Q78" i="47"/>
  <c r="R78" i="47" s="1"/>
  <c r="Q79" i="47"/>
  <c r="R79" i="47" s="1"/>
  <c r="Q80" i="47"/>
  <c r="R80" i="47" s="1"/>
  <c r="Q81" i="47"/>
  <c r="R81" i="47" s="1"/>
  <c r="Q82" i="47"/>
  <c r="R82" i="47" s="1"/>
  <c r="Q83" i="47"/>
  <c r="R83" i="47" s="1"/>
  <c r="Q84" i="47"/>
  <c r="R84" i="47" s="1"/>
  <c r="Q85" i="47"/>
  <c r="R85" i="47" s="1"/>
  <c r="Q86" i="47"/>
  <c r="R86" i="47" s="1"/>
  <c r="Q87" i="47"/>
  <c r="R87" i="47" s="1"/>
  <c r="Q88" i="47"/>
  <c r="R88" i="47" s="1"/>
  <c r="Q89" i="47"/>
  <c r="R89" i="47" s="1"/>
  <c r="Q90" i="47"/>
  <c r="R90" i="47" s="1"/>
  <c r="Q91" i="47"/>
  <c r="R91" i="47" s="1"/>
  <c r="Q92" i="47"/>
  <c r="R92" i="47" s="1"/>
  <c r="Q93" i="47"/>
  <c r="R93" i="47" s="1"/>
  <c r="Q94" i="47"/>
  <c r="R94" i="47" s="1"/>
  <c r="Q95" i="47"/>
  <c r="R95" i="47" s="1"/>
  <c r="Q96" i="47"/>
  <c r="R96" i="47" s="1"/>
  <c r="Q97" i="47"/>
  <c r="R97" i="47" s="1"/>
  <c r="Q98" i="47"/>
  <c r="R98" i="47" s="1"/>
  <c r="Q99" i="47"/>
  <c r="R99" i="47" s="1"/>
  <c r="Q100" i="47"/>
  <c r="R100" i="47" s="1"/>
  <c r="Q101" i="47"/>
  <c r="R101" i="47" s="1"/>
  <c r="Q102" i="47"/>
  <c r="R102" i="47" s="1"/>
  <c r="Q103" i="47"/>
  <c r="R103" i="47" s="1"/>
  <c r="Q104" i="47"/>
  <c r="R104" i="47" s="1"/>
  <c r="Q105" i="47"/>
  <c r="R105" i="47" s="1"/>
  <c r="Q106" i="47"/>
  <c r="R106" i="47" s="1"/>
  <c r="Q107" i="47"/>
  <c r="R107" i="47" s="1"/>
  <c r="Q108" i="47"/>
  <c r="R108" i="47" s="1"/>
  <c r="Q109" i="47"/>
  <c r="R109" i="47" s="1"/>
  <c r="Q110" i="47"/>
  <c r="R110" i="47" s="1"/>
  <c r="Q111" i="47"/>
  <c r="R111" i="47" s="1"/>
  <c r="Q112" i="47"/>
  <c r="R112" i="47" s="1"/>
  <c r="Q113" i="47"/>
  <c r="R113" i="47" s="1"/>
  <c r="Q114" i="47"/>
  <c r="R114" i="47" s="1"/>
  <c r="Q115" i="47"/>
  <c r="R115" i="47" s="1"/>
  <c r="Q116" i="47"/>
  <c r="R116" i="47" s="1"/>
  <c r="Q117" i="47"/>
  <c r="R117" i="47" s="1"/>
  <c r="Q118" i="47"/>
  <c r="R118" i="47" s="1"/>
  <c r="Q119" i="47"/>
  <c r="R119" i="47" s="1"/>
  <c r="Q120" i="47"/>
  <c r="R120" i="47" s="1"/>
  <c r="Q121" i="47"/>
  <c r="R121" i="47" s="1"/>
  <c r="Q122" i="47"/>
  <c r="R122" i="47" s="1"/>
  <c r="Q123" i="47"/>
  <c r="R123" i="47" s="1"/>
  <c r="Q124" i="47"/>
  <c r="R124" i="47" s="1"/>
  <c r="Q125" i="47"/>
  <c r="R125" i="47" s="1"/>
  <c r="Q126" i="47"/>
  <c r="R126" i="47" s="1"/>
  <c r="Q127" i="47"/>
  <c r="R127" i="47" s="1"/>
  <c r="Q128" i="47"/>
  <c r="R128" i="47" s="1"/>
  <c r="Q129" i="47"/>
  <c r="R129" i="47" s="1"/>
  <c r="Q130" i="47"/>
  <c r="R130" i="47" s="1"/>
  <c r="Q131" i="47"/>
  <c r="R131" i="47" s="1"/>
  <c r="Q132" i="47"/>
  <c r="R132" i="47" s="1"/>
  <c r="Q133" i="47"/>
  <c r="R133" i="47" s="1"/>
  <c r="Q134" i="47"/>
  <c r="R134" i="47" s="1"/>
  <c r="Q135" i="47"/>
  <c r="R135" i="47" s="1"/>
  <c r="Q136" i="47"/>
  <c r="R136" i="47" s="1"/>
  <c r="Q137" i="47"/>
  <c r="R137" i="47" s="1"/>
  <c r="Q138" i="47"/>
  <c r="R138" i="47" s="1"/>
  <c r="Q139" i="47"/>
  <c r="R139" i="47" s="1"/>
  <c r="Q140" i="47"/>
  <c r="R140" i="47" s="1"/>
  <c r="Q141" i="47"/>
  <c r="R141" i="47" s="1"/>
  <c r="Q142" i="47"/>
  <c r="R142" i="47" s="1"/>
  <c r="Q143" i="47"/>
  <c r="R143" i="47" s="1"/>
  <c r="Q144" i="47"/>
  <c r="R144" i="47" s="1"/>
  <c r="Q145" i="47"/>
  <c r="R145" i="47" s="1"/>
  <c r="Q146" i="47"/>
  <c r="R146" i="47" s="1"/>
  <c r="Q147" i="47"/>
  <c r="R147" i="47" s="1"/>
  <c r="Q148" i="47"/>
  <c r="R148" i="47" s="1"/>
  <c r="Q149" i="47"/>
  <c r="R149" i="47" s="1"/>
  <c r="Q150" i="47"/>
  <c r="R150" i="47" s="1"/>
  <c r="Q151" i="47"/>
  <c r="R151" i="47" s="1"/>
  <c r="Q152" i="47"/>
  <c r="R152" i="47" s="1"/>
  <c r="Q153" i="47"/>
  <c r="R153" i="47" s="1"/>
  <c r="Q154" i="47"/>
  <c r="R154" i="47" s="1"/>
  <c r="Q155" i="47"/>
  <c r="R155" i="47" s="1"/>
  <c r="Q156" i="47"/>
  <c r="R156" i="47" s="1"/>
  <c r="Q157" i="47"/>
  <c r="R157" i="47" s="1"/>
  <c r="Q158" i="47"/>
  <c r="R158" i="47" s="1"/>
  <c r="Q159" i="47"/>
  <c r="R159" i="47" s="1"/>
  <c r="Q160" i="47"/>
  <c r="R160" i="47" s="1"/>
  <c r="Q161" i="47"/>
  <c r="R161" i="47" s="1"/>
  <c r="Q162" i="47"/>
  <c r="R162" i="47" s="1"/>
  <c r="Q163" i="47"/>
  <c r="R163" i="47" s="1"/>
  <c r="Q164" i="47"/>
  <c r="R164" i="47" s="1"/>
  <c r="Q165" i="47"/>
  <c r="R165" i="47" s="1"/>
  <c r="Q166" i="47"/>
  <c r="R166" i="47" s="1"/>
  <c r="Q167" i="47"/>
  <c r="R167" i="47" s="1"/>
  <c r="Q168" i="47"/>
  <c r="R168" i="47" s="1"/>
  <c r="Q169" i="47"/>
  <c r="R169" i="47" s="1"/>
  <c r="Q170" i="47"/>
  <c r="R170" i="47" s="1"/>
  <c r="E423" i="19" l="1"/>
  <c r="F487" i="19" l="1"/>
  <c r="F484" i="19"/>
  <c r="E487" i="19"/>
  <c r="E486" i="19"/>
  <c r="E485" i="19"/>
  <c r="E484" i="19"/>
  <c r="F485" i="19" l="1"/>
  <c r="F486" i="19"/>
  <c r="F452" i="19"/>
  <c r="Q10" i="47"/>
  <c r="K10" i="47"/>
  <c r="J10" i="47"/>
  <c r="I10" i="47"/>
  <c r="H10" i="47"/>
  <c r="R10" i="47" l="1"/>
  <c r="R203" i="47" s="1"/>
  <c r="Q203" i="47"/>
  <c r="G426" i="19" l="1"/>
  <c r="G431" i="19"/>
  <c r="G430" i="19"/>
  <c r="E439" i="19" l="1"/>
  <c r="F439" i="19" l="1"/>
  <c r="E428" i="19" l="1"/>
  <c r="F428" i="19"/>
  <c r="AE170" i="47" l="1"/>
  <c r="AE169" i="47"/>
  <c r="AE168" i="47"/>
  <c r="AE167" i="47"/>
  <c r="AE166" i="47"/>
  <c r="AE165" i="47"/>
  <c r="AE164" i="47"/>
  <c r="AE163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F470" i="19" l="1"/>
  <c r="G471" i="19" l="1"/>
  <c r="F419" i="19" l="1"/>
  <c r="X170" i="47" l="1"/>
  <c r="Y170" i="47"/>
  <c r="Z170" i="47"/>
  <c r="AA170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4" i="47"/>
  <c r="Y154" i="47"/>
  <c r="Z154" i="47"/>
  <c r="AA154" i="47"/>
  <c r="X155" i="47"/>
  <c r="Y155" i="47"/>
  <c r="Z155" i="47"/>
  <c r="AA155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47" i="47"/>
  <c r="Y147" i="47"/>
  <c r="Z147" i="47"/>
  <c r="AA147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17" i="47"/>
  <c r="Y117" i="47"/>
  <c r="Z117" i="47"/>
  <c r="AA117" i="47"/>
  <c r="X115" i="47"/>
  <c r="Y115" i="47"/>
  <c r="Z115" i="47"/>
  <c r="AA115" i="47"/>
  <c r="X116" i="47"/>
  <c r="Y116" i="47"/>
  <c r="Z116" i="47"/>
  <c r="AA116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8" i="47"/>
  <c r="Y108" i="47"/>
  <c r="Z108" i="47"/>
  <c r="AA108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2" i="47"/>
  <c r="Y102" i="47"/>
  <c r="Z102" i="47"/>
  <c r="AA102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0" i="47"/>
  <c r="Y90" i="47"/>
  <c r="Z90" i="47"/>
  <c r="AA90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89" i="47"/>
  <c r="Y89" i="47"/>
  <c r="Z89" i="47"/>
  <c r="AA89" i="47"/>
  <c r="X80" i="47"/>
  <c r="Y80" i="47"/>
  <c r="Z80" i="47"/>
  <c r="AA80" i="47"/>
  <c r="X81" i="47"/>
  <c r="Y81" i="47"/>
  <c r="Z81" i="47"/>
  <c r="AA81" i="47"/>
  <c r="X79" i="47"/>
  <c r="Y79" i="47"/>
  <c r="Z79" i="47"/>
  <c r="AA79" i="47"/>
  <c r="X77" i="47"/>
  <c r="Y77" i="47"/>
  <c r="Z77" i="47"/>
  <c r="AA77" i="47"/>
  <c r="X78" i="47"/>
  <c r="Y78" i="47"/>
  <c r="Z78" i="47"/>
  <c r="AA78" i="47"/>
  <c r="X76" i="47"/>
  <c r="Y76" i="47"/>
  <c r="Z76" i="47"/>
  <c r="AA76" i="47"/>
  <c r="X75" i="47"/>
  <c r="Y75" i="47"/>
  <c r="Z75" i="47"/>
  <c r="AA7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9" i="47"/>
  <c r="Y39" i="47"/>
  <c r="Z39" i="47"/>
  <c r="AA39" i="47"/>
  <c r="X40" i="47"/>
  <c r="Y40" i="47"/>
  <c r="Z40" i="47"/>
  <c r="AA40" i="47"/>
  <c r="X41" i="47"/>
  <c r="Y41" i="47"/>
  <c r="Z41" i="47"/>
  <c r="AA41" i="47"/>
  <c r="X38" i="47"/>
  <c r="Y38" i="47"/>
  <c r="Z38" i="47"/>
  <c r="AA38" i="47"/>
  <c r="X37" i="47"/>
  <c r="Y37" i="47"/>
  <c r="Z37" i="47"/>
  <c r="AA37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12" i="47"/>
  <c r="Y12" i="47"/>
  <c r="Z12" i="47"/>
  <c r="AA12" i="47"/>
  <c r="X13" i="47"/>
  <c r="Y13" i="47"/>
  <c r="Z13" i="47"/>
  <c r="AA13" i="47"/>
  <c r="F423" i="19"/>
  <c r="F421" i="19" l="1"/>
  <c r="E457" i="19"/>
  <c r="AA11" i="47" l="1"/>
  <c r="Z11" i="47"/>
  <c r="Y11" i="47"/>
  <c r="X11" i="47"/>
  <c r="F481" i="19" l="1"/>
  <c r="F480" i="19"/>
  <c r="F479" i="19"/>
  <c r="G459" i="19"/>
  <c r="G458" i="19"/>
  <c r="F457" i="19"/>
  <c r="AB170" i="47" l="1"/>
  <c r="B170" i="47"/>
  <c r="AB168" i="47"/>
  <c r="B168" i="47"/>
  <c r="AB155" i="47"/>
  <c r="AB153" i="47"/>
  <c r="B155" i="47"/>
  <c r="AB150" i="47"/>
  <c r="B153" i="47"/>
  <c r="AB146" i="47"/>
  <c r="B150" i="47"/>
  <c r="AB145" i="47"/>
  <c r="B146" i="47"/>
  <c r="AB144" i="47"/>
  <c r="B145" i="47"/>
  <c r="B144" i="47"/>
  <c r="B142" i="47"/>
  <c r="B141" i="47"/>
  <c r="B140" i="47"/>
  <c r="B139" i="47"/>
  <c r="B137" i="47"/>
  <c r="B136" i="47"/>
  <c r="B134" i="47"/>
  <c r="B133" i="47"/>
  <c r="B132" i="47"/>
  <c r="B122" i="47"/>
  <c r="AB120" i="47"/>
  <c r="B121" i="47"/>
  <c r="AB119" i="47"/>
  <c r="AB118" i="47"/>
  <c r="B120" i="47"/>
  <c r="AB116" i="47"/>
  <c r="B119" i="47"/>
  <c r="AB115" i="47"/>
  <c r="B118" i="47"/>
  <c r="AB113" i="47"/>
  <c r="B116" i="47"/>
  <c r="B115" i="47"/>
  <c r="AB112" i="47"/>
  <c r="B113" i="47"/>
  <c r="B112" i="47"/>
  <c r="AB111" i="47"/>
  <c r="AB110" i="47"/>
  <c r="B111" i="47"/>
  <c r="B110" i="47"/>
  <c r="B109" i="47"/>
  <c r="B107" i="47"/>
  <c r="B106" i="47"/>
  <c r="B105" i="47"/>
  <c r="B104" i="47"/>
  <c r="B103" i="47"/>
  <c r="B101" i="47"/>
  <c r="B100" i="47"/>
  <c r="B99" i="47"/>
  <c r="B96" i="47"/>
  <c r="AB93" i="47"/>
  <c r="B95" i="47"/>
  <c r="B94" i="47"/>
  <c r="B93" i="47"/>
  <c r="AB92" i="47"/>
  <c r="B92" i="47"/>
  <c r="AB91" i="47"/>
  <c r="B91" i="47"/>
  <c r="AB89" i="47"/>
  <c r="B89" i="47"/>
  <c r="B88" i="47"/>
  <c r="B87" i="47"/>
  <c r="B86" i="47"/>
  <c r="B85" i="47"/>
  <c r="B84" i="47"/>
  <c r="B83" i="47"/>
  <c r="B82" i="47"/>
  <c r="B81" i="47"/>
  <c r="B80" i="47"/>
  <c r="B78" i="47"/>
  <c r="B77" i="47"/>
  <c r="B76" i="47"/>
  <c r="AB73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33" i="47" l="1"/>
  <c r="AB121" i="47"/>
  <c r="AB80" i="47"/>
  <c r="AB122" i="47"/>
  <c r="AB77" i="47"/>
  <c r="AB78" i="47"/>
  <c r="AB86" i="47"/>
  <c r="AB104" i="47"/>
  <c r="AB105" i="47"/>
  <c r="AB106" i="47"/>
  <c r="AB35" i="47"/>
  <c r="AB81" i="47"/>
  <c r="AB13" i="47"/>
  <c r="AB19" i="47"/>
  <c r="AB85" i="47"/>
  <c r="AB99" i="47"/>
  <c r="AB100" i="47"/>
  <c r="AB101" i="47"/>
  <c r="AB103" i="47"/>
  <c r="AB74" i="47"/>
  <c r="AB53" i="47"/>
  <c r="AB87" i="47"/>
  <c r="AB132" i="47"/>
  <c r="AB34" i="47"/>
  <c r="AB88" i="47"/>
  <c r="AB57" i="47"/>
  <c r="AB23" i="47"/>
  <c r="AB60" i="47"/>
  <c r="AB76" i="47"/>
  <c r="AB94" i="47"/>
  <c r="AB95" i="47"/>
  <c r="AB96" i="47"/>
  <c r="AB134" i="47"/>
  <c r="AB22" i="47"/>
  <c r="AB37" i="47"/>
  <c r="AB51" i="47"/>
  <c r="AB83" i="47"/>
  <c r="AB21" i="47"/>
  <c r="AB54" i="47"/>
  <c r="AB66" i="47"/>
  <c r="AB82" i="47"/>
  <c r="AB20" i="47"/>
  <c r="AB24" i="47"/>
  <c r="AB36" i="47"/>
  <c r="AB38" i="47"/>
  <c r="AB47" i="47"/>
  <c r="AB55" i="47"/>
  <c r="AB107" i="47"/>
  <c r="AB52" i="47"/>
  <c r="AB58" i="47"/>
  <c r="AB63" i="47"/>
  <c r="AB70" i="47"/>
  <c r="AB109" i="47"/>
  <c r="AB136" i="47"/>
  <c r="AB139" i="47"/>
  <c r="AB141" i="47"/>
  <c r="AB50" i="47"/>
  <c r="AB56" i="47"/>
  <c r="AB64" i="47"/>
  <c r="AB69" i="47"/>
  <c r="AB135" i="47"/>
  <c r="AB137" i="47"/>
  <c r="AB140" i="47"/>
  <c r="AB142" i="47"/>
  <c r="AB84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l="1"/>
  <c r="F118" i="19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<sst xmlns="http://schemas.openxmlformats.org/spreadsheetml/2006/main" count="2815" uniqueCount="384">
  <si>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</si>
  <si>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</si>
  <si>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</si>
  <si>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</si>
  <si>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</si>
  <si>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</si>
  <si>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</si>
  <si>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</si>
  <si>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</si>
  <si>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</si>
  <si>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</si>
  <si>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</si>
  <si>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</si>
  <si>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</si>
  <si>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</si>
  <si>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</si>
  <si>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</si>
  <si>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</si>
  <si>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</si>
  <si>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</si>
  <si>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</si>
  <si>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</si>
  <si>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</si>
  <si>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</si>
  <si>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</si>
  <si>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</si>
  <si>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</si>
  <si>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</si>
  <si>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</si>
  <si>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</si>
  <si>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</si>
  <si>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</si>
  <si>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</si>
  <si>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</si>
  <si>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</si>
  <si>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</si>
  <si>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</si>
  <si>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</si>
  <si>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</si>
  <si>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</si>
  <si>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</si>
  <si>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</si>
  <si>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</si>
  <si>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</si>
  <si>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</si>
  <si>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</si>
  <si>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</si>
  <si>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</si>
  <si>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</si>
  <si>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</si>
  <si>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</si>
  <si>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</si>
  <si>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</si>
  <si>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</si>
  <si>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</si>
  <si>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</si>
  <si>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</si>
  <si>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</si>
  <si>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</si>
  <si>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</si>
  <si>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</si>
  <si>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</si>
  <si>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</si>
  <si>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</si>
  <si>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</si>
  <si>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</si>
  <si>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</si>
  <si>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</si>
  <si>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</si>
  <si>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</si>
  <si>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</si>
  <si>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</si>
  <si>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</si>
  <si>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</si>
  <si>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</si>
  <si>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</si>
  <si>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</si>
  <si>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</si>
  <si>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</si>
  <si>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</si>
  <si>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</si>
  <si>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</si>
  <si>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</si>
  <si>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</si>
  <si>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</si>
  <si>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</si>
  <si>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</si>
  <si>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</si>
  <si>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</si>
  <si>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</si>
  <si>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</si>
  <si>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</si>
  <si>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</si>
  <si>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</si>
  <si>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</si>
  <si>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</si>
  <si>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</si>
  <si>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</si>
  <si>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</si>
  <si>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</si>
  <si>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</si>
  <si>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</si>
  <si>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</si>
  <si>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</si>
  <si>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</si>
  <si>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</si>
  <si>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</si>
  <si>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</si>
  <si>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</si>
  <si>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</si>
  <si>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</si>
  <si>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</si>
  <si>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</si>
  <si>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</si>
  <si>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</si>
  <si>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</si>
  <si>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</si>
  <si>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</si>
  <si>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</si>
  <si>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</si>
  <si>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</si>
  <si>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</si>
  <si>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</si>
  <si>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</si>
  <si>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</si>
  <si>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</si>
  <si>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</si>
  <si>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</si>
  <si>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</si>
  <si>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</si>
  <si>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</si>
  <si>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</si>
  <si>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</si>
  <si>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</si>
  <si>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</si>
  <si>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</si>
  <si>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</si>
  <si>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</si>
  <si>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</si>
  <si>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</si>
  <si>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</si>
  <si>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</si>
  <si>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</si>
  <si>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</si>
  <si>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</si>
  <si>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</si>
  <si>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</si>
  <si>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</si>
  <si>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</si>
  <si>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</si>
  <si>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</si>
  <si>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</si>
  <si>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</si>
  <si>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</si>
  <si>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</si>
  <si>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</si>
  <si>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</si>
  <si>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</si>
  <si>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</si>
  <si>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</si>
  <si>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</si>
  <si>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</si>
  <si>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</si>
  <si>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</si>
  <si>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</si>
  <si>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</si>
  <si>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</si>
  <si>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</si>
  <si>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</si>
  <si>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</si>
  <si>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</si>
  <si>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</si>
  <si>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</si>
  <si>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</si>
  <si>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</si>
  <si>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</si>
  <si>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</si>
  <si>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</si>
  <si>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</si>
  <si>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</si>
  <si>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</si>
  <si>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</si>
  <si>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</si>
  <si>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</si>
  <si>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</si>
  <si>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</si>
  <si>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</si>
  <si>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</si>
  <si>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</si>
  <si>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</si>
  <si>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</si>
  <si>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</si>
  <si>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</si>
  <si>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</si>
  <si>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</si>
  <si>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</si>
  <si>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</si>
  <si>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</si>
  <si>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</si>
  <si>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</si>
  <si>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</si>
  <si>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</si>
  <si>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</si>
  <si>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</si>
  <si>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</si>
  <si>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</si>
  <si>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</si>
  <si>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</si>
  <si>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</si>
  <si>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</si>
  <si>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</si>
  <si>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</si>
  <si>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</si>
  <si>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</si>
  <si>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</si>
  <si>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</si>
  <si>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</si>
  <si>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</si>
  <si>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</si>
  <si>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</si>
  <si>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</si>
  <si>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</si>
  <si>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</si>
  <si>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</si>
  <si>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</si>
  <si>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</si>
  <si>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</si>
  <si>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</si>
  <si>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</si>
  <si>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</si>
  <si>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</si>
  <si>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</si>
  <si>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</si>
  <si>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</si>
  <si>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</si>
  <si>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</si>
  <si>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</si>
  <si>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</si>
  <si>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</si>
  <si>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</si>
  <si>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</si>
  <si>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</si>
  <si>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</si>
  <si>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</si>
  <si>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</si>
  <si>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</si>
  <si>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</si>
  <si>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</si>
  <si>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</si>
  <si>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</si>
  <si>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</si>
  <si>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</si>
  <si>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</si>
  <si>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</si>
  <si>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</si>
  <si>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</si>
  <si>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</si>
  <si>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</si>
  <si>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</si>
  <si>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</si>
  <si>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</si>
  <si>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</si>
  <si>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</si>
  <si>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</si>
  <si>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</si>
  <si>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31321100</t>
  </si>
  <si>
    <t>32211100</t>
  </si>
  <si>
    <t>32911100</t>
  </si>
  <si>
    <t>33411100</t>
  </si>
  <si>
    <t>33621100</t>
  </si>
  <si>
    <t>35531100</t>
  </si>
  <si>
    <t>35911100</t>
  </si>
  <si>
    <t>37221100</t>
  </si>
  <si>
    <t>38211100</t>
  </si>
  <si>
    <t>38411100</t>
  </si>
  <si>
    <t>39911100</t>
  </si>
  <si>
    <t>44191177</t>
  </si>
  <si>
    <t>44191178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</si>
  <si>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</si>
  <si>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</si>
  <si>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</si>
  <si>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</si>
  <si>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</si>
  <si>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</si>
  <si>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</si>
  <si>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</si>
  <si>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</si>
  <si>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</si>
  <si>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226321E187</t>
  </si>
  <si>
    <t>268324S229</t>
  </si>
  <si>
    <t>311102F037</t>
  </si>
  <si>
    <t>263320E198</t>
  </si>
  <si>
    <t>242218E188</t>
  </si>
  <si>
    <t>221313M001</t>
  </si>
  <si>
    <t>216089E190</t>
  </si>
  <si>
    <t>221274K023</t>
  </si>
  <si>
    <t>241921A7</t>
  </si>
  <si>
    <t>242121A7</t>
  </si>
  <si>
    <t>244121A7</t>
  </si>
  <si>
    <t>245121A7</t>
  </si>
  <si>
    <t>246121A7</t>
  </si>
  <si>
    <t>247121A7</t>
  </si>
  <si>
    <t>248121A7</t>
  </si>
  <si>
    <t>249121A7</t>
  </si>
  <si>
    <t>256121A7</t>
  </si>
  <si>
    <t>291121A7</t>
  </si>
  <si>
    <t>298121A7</t>
  </si>
  <si>
    <t>31211100</t>
  </si>
  <si>
    <t>31611100</t>
  </si>
  <si>
    <t>232064E189</t>
  </si>
  <si>
    <t>263329S234</t>
  </si>
  <si>
    <t>271323U048</t>
  </si>
  <si>
    <t>567121A7</t>
  </si>
  <si>
    <t>612121A7</t>
  </si>
  <si>
    <t>614121A7</t>
  </si>
  <si>
    <t>615121A7</t>
  </si>
  <si>
    <t>51112100</t>
  </si>
  <si>
    <t>22111126</t>
  </si>
  <si>
    <t>29211100</t>
  </si>
  <si>
    <t>51512100</t>
  </si>
  <si>
    <t>33911100</t>
  </si>
  <si>
    <t>541221A7</t>
  </si>
  <si>
    <t>29611100</t>
  </si>
  <si>
    <t>15O240</t>
  </si>
  <si>
    <t>15O440</t>
  </si>
  <si>
    <t>15OG40</t>
  </si>
  <si>
    <t>221063E200</t>
  </si>
  <si>
    <t>15O340</t>
  </si>
  <si>
    <t>21712100</t>
  </si>
  <si>
    <t>15O640</t>
  </si>
  <si>
    <t>23112100</t>
  </si>
  <si>
    <t>27312100</t>
  </si>
  <si>
    <t>31411100</t>
  </si>
  <si>
    <t>31711100</t>
  </si>
  <si>
    <t>32521100</t>
  </si>
  <si>
    <t>33711100</t>
  </si>
  <si>
    <t>15O540</t>
  </si>
  <si>
    <t>15OB40</t>
  </si>
  <si>
    <t>15OC40</t>
  </si>
  <si>
    <t>35112100</t>
  </si>
  <si>
    <t>35212100</t>
  </si>
  <si>
    <t>35522100</t>
  </si>
  <si>
    <t>36911100</t>
  </si>
  <si>
    <t>357121A7</t>
  </si>
  <si>
    <t>A24NR0138</t>
  </si>
  <si>
    <t>A24NR0133</t>
  </si>
  <si>
    <t>52312100</t>
  </si>
  <si>
    <t>A24NR0131</t>
  </si>
  <si>
    <t>59112100</t>
  </si>
  <si>
    <t>A24NR0132</t>
  </si>
  <si>
    <t>541121A7</t>
  </si>
  <si>
    <t>A24NR0140</t>
  </si>
  <si>
    <t>A24NR0139</t>
  </si>
  <si>
    <t>A24NR0141</t>
  </si>
  <si>
    <t>563121A7</t>
  </si>
  <si>
    <t>A24NR0136</t>
  </si>
  <si>
    <t>A24NR0135</t>
  </si>
  <si>
    <t>A24NR0137</t>
  </si>
  <si>
    <t>O24NR0159</t>
  </si>
  <si>
    <t>O24NR0160</t>
  </si>
  <si>
    <t>O24NR0163</t>
  </si>
  <si>
    <t>O24NR0161</t>
  </si>
  <si>
    <t>O24NR0164</t>
  </si>
  <si>
    <t>O24NR0165</t>
  </si>
  <si>
    <t>O24NR0166</t>
  </si>
  <si>
    <t>O24NR0167</t>
  </si>
  <si>
    <t>O24NR0168</t>
  </si>
  <si>
    <t>O24NR0169</t>
  </si>
  <si>
    <t>O24NR0170</t>
  </si>
  <si>
    <t>O24NR0162</t>
  </si>
  <si>
    <t>29811100</t>
  </si>
  <si>
    <t>A24NR0278</t>
  </si>
  <si>
    <t>A24NR0277</t>
  </si>
  <si>
    <t>52112100</t>
  </si>
  <si>
    <t>A24NR0274</t>
  </si>
  <si>
    <t>56112100</t>
  </si>
  <si>
    <t>A24NR0275</t>
  </si>
  <si>
    <t>56512100</t>
  </si>
  <si>
    <t>A24NR0280</t>
  </si>
  <si>
    <t>A24NR0276</t>
  </si>
  <si>
    <t>56712100</t>
  </si>
  <si>
    <t>A24NR0279</t>
  </si>
  <si>
    <t>MARZO 2024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</si>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</sst>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Source Sans Pro"/>
      <family val="2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9">
    <xf numFmtId="0" fontId="0" fillId="0" borderId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51" fillId="6" borderId="0" applyNumberFormat="0" applyBorder="0" applyAlignment="0" applyProtection="0"/>
    <xf numFmtId="0" fontId="52" fillId="8" borderId="17" applyNumberFormat="0" applyAlignment="0" applyProtection="0"/>
    <xf numFmtId="0" fontId="53" fillId="9" borderId="18" applyNumberFormat="0" applyAlignment="0" applyProtection="0"/>
    <xf numFmtId="0" fontId="54" fillId="9" borderId="17" applyNumberFormat="0" applyAlignment="0" applyProtection="0"/>
    <xf numFmtId="0" fontId="55" fillId="0" borderId="19" applyNumberFormat="0" applyFill="0" applyAlignment="0" applyProtection="0"/>
    <xf numFmtId="0" fontId="56" fillId="10" borderId="20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5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5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5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5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5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5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60" fillId="0" borderId="0"/>
    <xf numFmtId="43" fontId="19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7" borderId="0" applyNumberFormat="0" applyBorder="0" applyAlignment="0" applyProtection="0"/>
    <xf numFmtId="0" fontId="19" fillId="11" borderId="21" applyNumberFormat="0" applyFont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65" fillId="0" borderId="0"/>
    <xf numFmtId="0" fontId="18" fillId="11" borderId="21" applyNumberFormat="0" applyFont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2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22" fillId="0" borderId="0"/>
    <xf numFmtId="0" fontId="6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67" fillId="0" borderId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68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69" fillId="0" borderId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1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9" fontId="22" fillId="0" borderId="0" applyFont="0" applyFill="0" applyBorder="0" applyAlignment="0" applyProtection="0"/>
    <xf numFmtId="0" fontId="5" fillId="0" borderId="0"/>
    <xf numFmtId="0" fontId="4" fillId="0" borderId="0"/>
    <xf numFmtId="0" fontId="75" fillId="0" borderId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21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2" fillId="0" borderId="0" applyFont="0" applyFill="0" applyBorder="0" applyAlignment="0" applyProtection="0"/>
  </cellStyleXfs>
  <cellXfs count="222">
    <xf numFmtId="0" fontId="0" fillId="0" borderId="0" xfId="0"/>
    <xf numFmtId="0" fontId="24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5" fillId="0" borderId="5" xfId="0" applyFont="1" applyBorder="1" applyAlignment="1">
      <alignment horizontal="center" vertical="center"/>
    </xf>
    <xf numFmtId="164" fontId="24" fillId="0" borderId="4" xfId="1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4" fillId="0" borderId="4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4" fontId="22" fillId="0" borderId="4" xfId="1" applyNumberFormat="1" applyFont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left" vertical="center"/>
    </xf>
    <xf numFmtId="17" fontId="24" fillId="0" borderId="0" xfId="0" applyNumberFormat="1" applyFont="1" applyAlignment="1">
      <alignment horizontal="right" vertical="center"/>
    </xf>
    <xf numFmtId="0" fontId="22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43" fontId="24" fillId="0" borderId="4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4" fontId="25" fillId="0" borderId="0" xfId="0" applyNumberFormat="1" applyFont="1" applyAlignment="1">
      <alignment horizontal="centerContinuous" vertical="center"/>
    </xf>
    <xf numFmtId="4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" fontId="33" fillId="0" borderId="4" xfId="2" applyNumberFormat="1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164" fontId="26" fillId="0" borderId="6" xfId="1" applyNumberFormat="1" applyFont="1" applyBorder="1" applyAlignment="1">
      <alignment vertical="center"/>
    </xf>
    <xf numFmtId="164" fontId="26" fillId="0" borderId="4" xfId="1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43" fontId="26" fillId="0" borderId="0" xfId="1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1" fontId="26" fillId="0" borderId="4" xfId="2" applyNumberFormat="1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4" fontId="35" fillId="0" borderId="4" xfId="2" applyNumberFormat="1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4" fontId="33" fillId="0" borderId="9" xfId="2" applyNumberFormat="1" applyFont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164" fontId="36" fillId="0" borderId="4" xfId="1" applyNumberFormat="1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164" fontId="36" fillId="0" borderId="6" xfId="1" applyNumberFormat="1" applyFont="1" applyBorder="1" applyAlignment="1">
      <alignment vertical="center"/>
    </xf>
    <xf numFmtId="164" fontId="37" fillId="0" borderId="4" xfId="1" applyNumberFormat="1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vertical="center"/>
    </xf>
    <xf numFmtId="43" fontId="23" fillId="0" borderId="4" xfId="1" applyFont="1" applyBorder="1" applyAlignment="1">
      <alignment vertical="center"/>
    </xf>
    <xf numFmtId="0" fontId="29" fillId="0" borderId="0" xfId="0" applyFont="1" applyAlignment="1">
      <alignment horizontal="centerContinuous" vertical="center"/>
    </xf>
    <xf numFmtId="43" fontId="29" fillId="0" borderId="4" xfId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4" fontId="35" fillId="0" borderId="9" xfId="2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" fontId="35" fillId="0" borderId="0" xfId="2" applyNumberFormat="1" applyFont="1" applyAlignment="1">
      <alignment vertical="center"/>
    </xf>
    <xf numFmtId="43" fontId="26" fillId="0" borderId="4" xfId="1" applyFont="1" applyBorder="1" applyAlignment="1">
      <alignment horizontal="right" vertical="center"/>
    </xf>
    <xf numFmtId="43" fontId="22" fillId="0" borderId="0" xfId="1" applyFont="1" applyAlignment="1">
      <alignment vertical="center"/>
    </xf>
    <xf numFmtId="164" fontId="26" fillId="0" borderId="6" xfId="1" applyNumberFormat="1" applyFont="1" applyFill="1" applyBorder="1" applyAlignment="1">
      <alignment vertical="center"/>
    </xf>
    <xf numFmtId="164" fontId="26" fillId="0" borderId="4" xfId="1" applyNumberFormat="1" applyFont="1" applyFill="1" applyBorder="1" applyAlignment="1">
      <alignment vertical="center"/>
    </xf>
    <xf numFmtId="0" fontId="43" fillId="4" borderId="11" xfId="3" applyFont="1" applyFill="1" applyBorder="1" applyAlignment="1">
      <alignment horizontal="center" vertical="center" wrapText="1"/>
    </xf>
    <xf numFmtId="0" fontId="43" fillId="4" borderId="11" xfId="3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43" fontId="44" fillId="0" borderId="11" xfId="1" applyFont="1" applyFill="1" applyBorder="1"/>
    <xf numFmtId="43" fontId="45" fillId="0" borderId="11" xfId="1" applyFont="1" applyFill="1" applyBorder="1" applyAlignment="1">
      <alignment horizontal="right"/>
    </xf>
    <xf numFmtId="0" fontId="45" fillId="3" borderId="11" xfId="3" applyFont="1" applyFill="1" applyBorder="1"/>
    <xf numFmtId="4" fontId="45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6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2" fillId="0" borderId="0" xfId="0" applyNumberFormat="1" applyFont="1" applyAlignment="1">
      <alignment vertical="center"/>
    </xf>
    <xf numFmtId="0" fontId="26" fillId="3" borderId="6" xfId="0" applyFont="1" applyFill="1" applyBorder="1" applyAlignment="1">
      <alignment vertical="center"/>
    </xf>
    <xf numFmtId="164" fontId="26" fillId="3" borderId="4" xfId="1" applyNumberFormat="1" applyFont="1" applyFill="1" applyBorder="1" applyAlignment="1">
      <alignment vertical="center"/>
    </xf>
    <xf numFmtId="164" fontId="26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2" fillId="0" borderId="0" xfId="0" applyNumberFormat="1" applyFont="1" applyAlignment="1">
      <alignment vertical="center"/>
    </xf>
    <xf numFmtId="43" fontId="37" fillId="0" borderId="4" xfId="1" applyFont="1" applyBorder="1" applyAlignment="1">
      <alignment vertical="center"/>
    </xf>
    <xf numFmtId="43" fontId="22" fillId="0" borderId="0" xfId="1" applyFont="1" applyAlignment="1">
      <alignment horizontal="right" vertical="center"/>
    </xf>
    <xf numFmtId="43" fontId="26" fillId="0" borderId="4" xfId="1" applyFont="1" applyBorder="1" applyAlignment="1">
      <alignment vertic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3" fillId="4" borderId="13" xfId="3" applyFont="1" applyFill="1" applyBorder="1" applyAlignment="1">
      <alignment horizontal="center" vertical="center"/>
    </xf>
    <xf numFmtId="43" fontId="44" fillId="0" borderId="13" xfId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43" fontId="22" fillId="3" borderId="3" xfId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43" fontId="0" fillId="0" borderId="0" xfId="0" applyNumberFormat="1"/>
    <xf numFmtId="0" fontId="22" fillId="0" borderId="0" xfId="0" applyFont="1"/>
    <xf numFmtId="49" fontId="22" fillId="0" borderId="0" xfId="0" applyNumberFormat="1" applyFont="1"/>
    <xf numFmtId="4" fontId="0" fillId="0" borderId="0" xfId="0" applyNumberFormat="1"/>
    <xf numFmtId="4" fontId="26" fillId="0" borderId="4" xfId="2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0" fontId="30" fillId="0" borderId="23" xfId="0" applyFont="1" applyBorder="1" applyAlignment="1">
      <alignment vertical="center"/>
    </xf>
    <xf numFmtId="0" fontId="24" fillId="2" borderId="27" xfId="0" applyFont="1" applyFill="1" applyBorder="1" applyAlignment="1">
      <alignment horizontal="centerContinuous" vertical="center"/>
    </xf>
    <xf numFmtId="0" fontId="26" fillId="0" borderId="24" xfId="0" applyFont="1" applyBorder="1" applyAlignment="1">
      <alignment horizontal="center" vertical="center" wrapText="1"/>
    </xf>
    <xf numFmtId="164" fontId="26" fillId="0" borderId="30" xfId="1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Continuous" vertical="center"/>
    </xf>
    <xf numFmtId="0" fontId="26" fillId="0" borderId="24" xfId="0" applyFont="1" applyBorder="1" applyAlignment="1">
      <alignment horizontal="left" vertical="center" wrapText="1"/>
    </xf>
    <xf numFmtId="43" fontId="26" fillId="0" borderId="4" xfId="1" applyFont="1" applyFill="1" applyBorder="1" applyAlignment="1">
      <alignment vertical="center"/>
    </xf>
    <xf numFmtId="10" fontId="26" fillId="0" borderId="4" xfId="532" applyNumberFormat="1" applyFont="1" applyBorder="1" applyAlignment="1">
      <alignment vertical="center"/>
    </xf>
    <xf numFmtId="43" fontId="30" fillId="0" borderId="6" xfId="0" applyNumberFormat="1" applyFont="1" applyBorder="1" applyAlignment="1">
      <alignment vertical="center" wrapText="1"/>
    </xf>
    <xf numFmtId="43" fontId="0" fillId="0" borderId="6" xfId="0" applyNumberForma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26" fillId="0" borderId="24" xfId="0" applyFont="1" applyBorder="1" applyAlignment="1">
      <alignment horizontal="left" vertical="center"/>
    </xf>
    <xf numFmtId="165" fontId="26" fillId="0" borderId="4" xfId="2" applyNumberFormat="1" applyFont="1" applyBorder="1" applyAlignment="1">
      <alignment horizontal="right" vertical="center"/>
    </xf>
    <xf numFmtId="0" fontId="29" fillId="0" borderId="25" xfId="0" applyFont="1" applyBorder="1" applyAlignment="1">
      <alignment horizontal="centerContinuous" vertical="center"/>
    </xf>
    <xf numFmtId="43" fontId="29" fillId="0" borderId="31" xfId="1" applyFont="1" applyBorder="1" applyAlignment="1">
      <alignment vertical="center"/>
    </xf>
    <xf numFmtId="43" fontId="29" fillId="0" borderId="0" xfId="1" applyFont="1" applyBorder="1" applyAlignment="1">
      <alignment vertical="center"/>
    </xf>
    <xf numFmtId="43" fontId="29" fillId="0" borderId="6" xfId="1" applyFont="1" applyBorder="1" applyAlignment="1">
      <alignment vertical="center"/>
    </xf>
    <xf numFmtId="164" fontId="26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43" fontId="0" fillId="0" borderId="0" xfId="1" applyFont="1"/>
    <xf numFmtId="43" fontId="0" fillId="36" borderId="3" xfId="1" applyFont="1" applyFill="1" applyBorder="1"/>
    <xf numFmtId="4" fontId="31" fillId="0" borderId="4" xfId="2" applyNumberFormat="1" applyFont="1" applyBorder="1" applyAlignment="1">
      <alignment vertical="center"/>
    </xf>
    <xf numFmtId="43" fontId="26" fillId="0" borderId="0" xfId="1" applyFont="1" applyAlignment="1">
      <alignment horizontal="right" vertical="center"/>
    </xf>
    <xf numFmtId="4" fontId="26" fillId="0" borderId="4" xfId="1" applyNumberFormat="1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40" fillId="0" borderId="0" xfId="72" applyFont="1" applyAlignment="1">
      <alignment vertical="top"/>
    </xf>
    <xf numFmtId="0" fontId="41" fillId="0" borderId="0" xfId="72" applyFont="1" applyAlignment="1">
      <alignment horizontal="centerContinuous"/>
    </xf>
    <xf numFmtId="0" fontId="42" fillId="0" borderId="0" xfId="72" applyFont="1" applyAlignment="1">
      <alignment horizontal="centerContinuous" vertical="top"/>
    </xf>
    <xf numFmtId="0" fontId="40" fillId="0" borderId="0" xfId="72" applyFont="1" applyAlignment="1">
      <alignment horizontal="centerContinuous"/>
    </xf>
    <xf numFmtId="0" fontId="43" fillId="0" borderId="0" xfId="72" applyFont="1" applyAlignment="1">
      <alignment horizontal="centerContinuous" vertical="top"/>
    </xf>
    <xf numFmtId="0" fontId="40" fillId="0" borderId="0" xfId="72" applyFont="1" applyAlignment="1">
      <alignment horizontal="centerContinuous" vertical="top"/>
    </xf>
    <xf numFmtId="0" fontId="40" fillId="0" borderId="0" xfId="72" applyFont="1"/>
    <xf numFmtId="0" fontId="43" fillId="0" borderId="0" xfId="72" applyFont="1"/>
    <xf numFmtId="0" fontId="42" fillId="0" borderId="0" xfId="72" applyFont="1"/>
    <xf numFmtId="0" fontId="43" fillId="0" borderId="0" xfId="72" applyFont="1" applyAlignment="1">
      <alignment horizontal="centerContinuous"/>
    </xf>
    <xf numFmtId="0" fontId="43" fillId="0" borderId="0" xfId="72" applyFont="1" applyAlignment="1">
      <alignment horizontal="right"/>
    </xf>
    <xf numFmtId="0" fontId="46" fillId="0" borderId="8" xfId="72" applyFont="1" applyBorder="1" applyAlignment="1">
      <alignment horizontal="center"/>
    </xf>
    <xf numFmtId="0" fontId="44" fillId="0" borderId="0" xfId="72" applyFont="1"/>
    <xf numFmtId="0" fontId="46" fillId="0" borderId="2" xfId="72" applyFont="1" applyBorder="1" applyAlignment="1">
      <alignment horizontal="center"/>
    </xf>
    <xf numFmtId="0" fontId="43" fillId="4" borderId="12" xfId="72" applyFont="1" applyFill="1" applyBorder="1" applyAlignment="1">
      <alignment horizontal="center" vertical="center" wrapText="1"/>
    </xf>
    <xf numFmtId="0" fontId="39" fillId="0" borderId="0" xfId="72" applyFont="1" applyAlignment="1">
      <alignment horizontal="center"/>
    </xf>
    <xf numFmtId="0" fontId="22" fillId="0" borderId="0" xfId="72" applyAlignment="1">
      <alignment horizontal="center"/>
    </xf>
    <xf numFmtId="0" fontId="22" fillId="0" borderId="0" xfId="72"/>
    <xf numFmtId="4" fontId="22" fillId="0" borderId="0" xfId="72" applyNumberFormat="1"/>
    <xf numFmtId="0" fontId="0" fillId="0" borderId="8" xfId="0" applyBorder="1"/>
    <xf numFmtId="4" fontId="24" fillId="0" borderId="10" xfId="0" applyNumberFormat="1" applyFont="1" applyBorder="1" applyAlignment="1">
      <alignment horizontal="centerContinuous" vertical="center"/>
    </xf>
    <xf numFmtId="0" fontId="24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" fontId="26" fillId="0" borderId="9" xfId="1" applyNumberFormat="1" applyFont="1" applyBorder="1" applyAlignment="1">
      <alignment vertical="center"/>
    </xf>
    <xf numFmtId="4" fontId="26" fillId="0" borderId="9" xfId="2" applyNumberFormat="1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4" fillId="0" borderId="0" xfId="534"/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76" fillId="0" borderId="3" xfId="534" applyFont="1" applyBorder="1"/>
    <xf numFmtId="164" fontId="77" fillId="0" borderId="4" xfId="1" applyNumberFormat="1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0" fontId="0" fillId="0" borderId="0" xfId="0" quotePrefix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left"/>
    </xf>
    <xf numFmtId="0" fontId="0" fillId="3" borderId="0" xfId="0" applyFill="1" applyAlignment="1">
      <alignment horizontal="center" vertical="center" wrapText="1"/>
    </xf>
    <xf numFmtId="43" fontId="78" fillId="0" borderId="0" xfId="1" applyFont="1" applyBorder="1" applyAlignment="1">
      <alignment vertical="center"/>
    </xf>
    <xf numFmtId="164" fontId="26" fillId="0" borderId="0" xfId="1" applyNumberFormat="1" applyFont="1" applyFill="1" applyBorder="1" applyAlignment="1">
      <alignment vertical="center"/>
    </xf>
    <xf numFmtId="164" fontId="22" fillId="0" borderId="9" xfId="1" applyNumberFormat="1" applyFont="1" applyBorder="1" applyAlignment="1">
      <alignment vertical="center"/>
    </xf>
    <xf numFmtId="164" fontId="22" fillId="0" borderId="9" xfId="1" applyNumberFormat="1" applyFont="1" applyFill="1" applyBorder="1" applyAlignment="1">
      <alignment vertical="center"/>
    </xf>
    <xf numFmtId="164" fontId="22" fillId="0" borderId="33" xfId="1" applyNumberFormat="1" applyFont="1" applyBorder="1" applyAlignment="1">
      <alignment vertical="center"/>
    </xf>
    <xf numFmtId="0" fontId="24" fillId="3" borderId="3" xfId="0" applyFont="1" applyFill="1" applyBorder="1"/>
    <xf numFmtId="4" fontId="24" fillId="3" borderId="3" xfId="0" applyNumberFormat="1" applyFont="1" applyFill="1" applyBorder="1"/>
    <xf numFmtId="0" fontId="43" fillId="4" borderId="34" xfId="72" applyFont="1" applyFill="1" applyBorder="1" applyAlignment="1">
      <alignment horizontal="center" vertical="center" wrapText="1"/>
    </xf>
    <xf numFmtId="0" fontId="43" fillId="4" borderId="34" xfId="72" applyFont="1" applyFill="1" applyBorder="1" applyAlignment="1">
      <alignment horizontal="center" vertical="center"/>
    </xf>
    <xf numFmtId="4" fontId="79" fillId="0" borderId="3" xfId="0" applyNumberFormat="1" applyFont="1" applyBorder="1"/>
    <xf numFmtId="4" fontId="0" fillId="0" borderId="3" xfId="0" applyNumberFormat="1" applyFill="1" applyBorder="1" applyAlignment="1">
      <alignment horizontal="right"/>
    </xf>
    <xf numFmtId="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0" fillId="0" borderId="0" xfId="2" applyFont="1" applyAlignment="1">
      <alignment horizontal="left" vertical="center" wrapText="1"/>
    </xf>
    <xf numFmtId="0" fontId="22" fillId="0" borderId="6" xfId="2" applyBorder="1" applyAlignment="1">
      <alignment horizontal="left" vertical="center" wrapText="1"/>
    </xf>
    <xf numFmtId="0" fontId="22" fillId="0" borderId="0" xfId="2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1" fillId="0" borderId="0" xfId="72" applyFont="1" applyAlignment="1">
      <alignment horizontal="center" vertical="center"/>
    </xf>
    <xf numFmtId="0" fontId="72" fillId="0" borderId="0" xfId="72" applyFont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41" fillId="0" borderId="8" xfId="72" applyFont="1" applyBorder="1" applyAlignment="1">
      <alignment horizontal="center"/>
    </xf>
  </cellXfs>
  <cellStyles count="579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2" xfId="60"/>
    <cellStyle name="20% - Énfasis1 2 2" xfId="402"/>
    <cellStyle name="20% - Énfasis1 2 3" xfId="232"/>
    <cellStyle name="20% - Énfasis1 2 4" xfId="566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2" xfId="62"/>
    <cellStyle name="20% - Énfasis2 2 2" xfId="404"/>
    <cellStyle name="20% - Énfasis2 2 3" xfId="234"/>
    <cellStyle name="20% - Énfasis2 2 4" xfId="568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2" xfId="64"/>
    <cellStyle name="20% - Énfasis3 2 2" xfId="406"/>
    <cellStyle name="20% - Énfasis3 2 3" xfId="236"/>
    <cellStyle name="20% - Énfasis3 2 4" xfId="570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2" xfId="66"/>
    <cellStyle name="20% - Énfasis4 2 2" xfId="408"/>
    <cellStyle name="20% - Énfasis4 2 3" xfId="238"/>
    <cellStyle name="20% - Énfasis4 2 4" xfId="572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2" xfId="68"/>
    <cellStyle name="20% - Énfasis5 2 2" xfId="410"/>
    <cellStyle name="20% - Énfasis5 2 3" xfId="240"/>
    <cellStyle name="20% - Énfasis5 2 4" xfId="574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2" xfId="70"/>
    <cellStyle name="20% - Énfasis6 2 2" xfId="412"/>
    <cellStyle name="20% - Énfasis6 2 3" xfId="242"/>
    <cellStyle name="20% - Énfasis6 2 4" xfId="576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2" xfId="61"/>
    <cellStyle name="40% - Énfasis1 2 2" xfId="403"/>
    <cellStyle name="40% - Énfasis1 2 3" xfId="233"/>
    <cellStyle name="40% - Énfasis1 2 4" xfId="567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2" xfId="63"/>
    <cellStyle name="40% - Énfasis2 2 2" xfId="405"/>
    <cellStyle name="40% - Énfasis2 2 3" xfId="235"/>
    <cellStyle name="40% - Énfasis2 2 4" xfId="569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2" xfId="65"/>
    <cellStyle name="40% - Énfasis3 2 2" xfId="407"/>
    <cellStyle name="40% - Énfasis3 2 3" xfId="237"/>
    <cellStyle name="40% - Énfasis3 2 4" xfId="571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2" xfId="67"/>
    <cellStyle name="40% - Énfasis4 2 2" xfId="409"/>
    <cellStyle name="40% - Énfasis4 2 3" xfId="239"/>
    <cellStyle name="40% - Énfasis4 2 4" xfId="573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2" xfId="69"/>
    <cellStyle name="40% - Énfasis5 2 2" xfId="411"/>
    <cellStyle name="40% - Énfasis5 2 3" xfId="241"/>
    <cellStyle name="40% - Énfasis5 2 4" xfId="575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2" xfId="71"/>
    <cellStyle name="40% - Énfasis6 2 2" xfId="413"/>
    <cellStyle name="40% - Énfasis6 2 3" xfId="243"/>
    <cellStyle name="40% - Énfasis6 2 4" xfId="577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2" xfId="43"/>
    <cellStyle name="Notas 2 2" xfId="393"/>
    <cellStyle name="Notas 2 3" xfId="223"/>
    <cellStyle name="Notas 2 4" xfId="565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=""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uario%20DGA/AppData/Roaming/Microsoft/Excel/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abSelected="1" topLeftCell="B412" zoomScale="90" zoomScaleNormal="90" workbookViewId="0">
      <selection activeCell="M489" sqref="M489"/>
    </sheetView>
  </sheetViews>
  <sheetFormatPr baseColWidth="10" defaultColWidth="11.42578125" defaultRowHeight="12.75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>
      <c r="B1" s="209" t="s">
        <v>27</v>
      </c>
      <c r="C1" s="209"/>
      <c r="D1" s="209"/>
      <c r="E1" s="209"/>
      <c r="F1" s="209"/>
      <c r="G1" s="209"/>
    </row>
    <row r="2" spans="2:13" ht="15.75" hidden="1">
      <c r="B2" s="209" t="s">
        <v>26</v>
      </c>
      <c r="C2" s="209"/>
      <c r="D2" s="209"/>
      <c r="E2" s="209"/>
      <c r="F2" s="209"/>
      <c r="G2" s="209"/>
    </row>
    <row r="3" spans="2:13" hidden="1">
      <c r="B3" s="203" t="s">
        <v>28</v>
      </c>
      <c r="C3" s="203"/>
      <c r="D3" s="203"/>
      <c r="E3" s="203"/>
      <c r="F3" s="203"/>
      <c r="G3" s="203"/>
    </row>
    <row r="4" spans="2:13" s="11" customFormat="1" ht="11.25" hidden="1">
      <c r="B4" s="25"/>
      <c r="C4" s="26"/>
      <c r="D4" s="26"/>
      <c r="E4" s="27"/>
      <c r="F4" s="26"/>
      <c r="G4" s="26"/>
    </row>
    <row r="5" spans="2:13" s="9" customFormat="1" hidden="1">
      <c r="B5" s="24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>
      <c r="B6" s="25"/>
      <c r="E6" s="29"/>
    </row>
    <row r="7" spans="2:13" ht="27.75" hidden="1" customHeight="1">
      <c r="B7" s="72"/>
      <c r="C7" s="1" t="s">
        <v>0</v>
      </c>
      <c r="D7" s="2"/>
      <c r="E7" s="21" t="s">
        <v>25</v>
      </c>
      <c r="F7" s="13" t="str">
        <f>CONCATENATE("INGRESO DEL MES DE ",G5)</f>
        <v>INGRESO DEL MES DE Abril</v>
      </c>
      <c r="G7" s="13" t="s">
        <v>20</v>
      </c>
    </row>
    <row r="8" spans="2:13" s="44" customFormat="1" ht="5.25" hidden="1">
      <c r="B8" s="45"/>
      <c r="C8" s="46"/>
      <c r="D8" s="46"/>
      <c r="E8" s="47"/>
      <c r="F8" s="47"/>
      <c r="G8" s="47"/>
    </row>
    <row r="9" spans="2:13" ht="17.25" hidden="1" customHeight="1">
      <c r="B9" s="42" t="s">
        <v>24</v>
      </c>
      <c r="C9" s="5"/>
      <c r="D9" s="22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44" customFormat="1" ht="5.25" hidden="1">
      <c r="B10" s="45"/>
      <c r="C10" s="46"/>
      <c r="D10" s="46"/>
      <c r="E10" s="47"/>
      <c r="F10" s="47"/>
      <c r="G10" s="47"/>
    </row>
    <row r="11" spans="2:13" ht="28.5" hidden="1" customHeight="1">
      <c r="B11" s="53" t="s">
        <v>12</v>
      </c>
      <c r="C11" s="205" t="s">
        <v>42</v>
      </c>
      <c r="D11" s="206"/>
      <c r="E11" s="54">
        <f>E13+E14</f>
        <v>0</v>
      </c>
      <c r="F11" s="54">
        <f>F13+F14</f>
        <v>83314726.739999995</v>
      </c>
      <c r="G11" s="54">
        <f>G13+G14</f>
        <v>83314726.739999995</v>
      </c>
      <c r="I11" s="76"/>
    </row>
    <row r="12" spans="2:13" s="44" customFormat="1" ht="5.25" hidden="1">
      <c r="B12" s="45"/>
      <c r="C12" s="46"/>
      <c r="D12" s="46"/>
      <c r="E12" s="47"/>
      <c r="F12" s="47"/>
      <c r="G12" s="47"/>
    </row>
    <row r="13" spans="2:13" s="19" customFormat="1" ht="12" hidden="1">
      <c r="B13" s="30"/>
      <c r="C13" s="64" t="s">
        <v>36</v>
      </c>
      <c r="D13" s="34" t="s">
        <v>10</v>
      </c>
      <c r="E13" s="35">
        <v>0</v>
      </c>
      <c r="F13" s="36">
        <v>60491390</v>
      </c>
      <c r="G13" s="36">
        <f>F13+E13</f>
        <v>60491390</v>
      </c>
      <c r="I13" s="37"/>
      <c r="K13" s="38"/>
      <c r="M13" s="38"/>
    </row>
    <row r="14" spans="2:13" s="19" customFormat="1" ht="12" hidden="1">
      <c r="B14" s="30"/>
      <c r="C14" s="64" t="s">
        <v>37</v>
      </c>
      <c r="D14" s="34" t="s">
        <v>11</v>
      </c>
      <c r="E14" s="35">
        <v>0</v>
      </c>
      <c r="F14" s="36">
        <v>22823336.739999998</v>
      </c>
      <c r="G14" s="36">
        <f>F14+E14</f>
        <v>22823336.739999998</v>
      </c>
      <c r="I14" s="37"/>
      <c r="K14" s="38"/>
      <c r="M14" s="38"/>
    </row>
    <row r="15" spans="2:13" s="44" customFormat="1" ht="5.25" hidden="1">
      <c r="B15" s="45"/>
      <c r="C15" s="46"/>
      <c r="D15" s="46"/>
      <c r="E15" s="47"/>
      <c r="F15" s="47"/>
      <c r="G15" s="47"/>
    </row>
    <row r="16" spans="2:13" ht="15" hidden="1" customHeight="1">
      <c r="B16" s="53" t="s">
        <v>13</v>
      </c>
      <c r="C16" s="205" t="s">
        <v>45</v>
      </c>
      <c r="D16" s="206"/>
      <c r="E16" s="54">
        <f>E18+E19</f>
        <v>0</v>
      </c>
      <c r="F16" s="54">
        <f>F18+F19</f>
        <v>180276.87</v>
      </c>
      <c r="G16" s="54">
        <f>G18+G19</f>
        <v>180276.87</v>
      </c>
    </row>
    <row r="17" spans="1:13" s="44" customFormat="1" ht="5.25" hidden="1">
      <c r="B17" s="45"/>
      <c r="C17" s="46"/>
      <c r="D17" s="46"/>
      <c r="E17" s="47"/>
      <c r="F17" s="47"/>
      <c r="G17" s="47"/>
    </row>
    <row r="18" spans="1:13" s="19" customFormat="1" ht="12" hidden="1">
      <c r="B18" s="30"/>
      <c r="C18" s="64" t="s">
        <v>43</v>
      </c>
      <c r="D18" s="34" t="s">
        <v>10</v>
      </c>
      <c r="E18" s="77">
        <v>0</v>
      </c>
      <c r="F18" s="78">
        <v>130891.61</v>
      </c>
      <c r="G18" s="78">
        <f>F18+E18</f>
        <v>130891.61</v>
      </c>
      <c r="I18" s="37"/>
      <c r="K18" s="38"/>
      <c r="M18" s="38"/>
    </row>
    <row r="19" spans="1:13" s="19" customFormat="1" ht="12" hidden="1">
      <c r="B19" s="30"/>
      <c r="C19" s="64" t="s">
        <v>44</v>
      </c>
      <c r="D19" s="34" t="s">
        <v>11</v>
      </c>
      <c r="E19" s="77">
        <v>0</v>
      </c>
      <c r="F19" s="78">
        <v>49385.26</v>
      </c>
      <c r="G19" s="78">
        <f>F19+E19</f>
        <v>49385.26</v>
      </c>
      <c r="I19" s="37"/>
      <c r="K19" s="38"/>
      <c r="M19" s="38"/>
    </row>
    <row r="20" spans="1:13" s="19" customFormat="1" ht="12" hidden="1">
      <c r="B20" s="30"/>
      <c r="C20" s="64"/>
      <c r="D20" s="34"/>
      <c r="E20" s="35"/>
      <c r="F20" s="36"/>
      <c r="G20" s="36"/>
      <c r="I20" s="37"/>
      <c r="K20" s="38"/>
      <c r="M20" s="38"/>
    </row>
    <row r="21" spans="1:13" ht="25.5" hidden="1">
      <c r="B21" s="18"/>
      <c r="C21" s="1" t="s">
        <v>0</v>
      </c>
      <c r="D21" s="2"/>
      <c r="E21" s="21" t="s">
        <v>25</v>
      </c>
      <c r="F21" s="13" t="s">
        <v>46</v>
      </c>
      <c r="G21" s="13" t="s">
        <v>20</v>
      </c>
      <c r="I21" s="9"/>
      <c r="J21" s="9"/>
      <c r="K21" s="9"/>
      <c r="L21" s="9"/>
    </row>
    <row r="22" spans="1:13" s="44" customFormat="1" ht="5.25" hidden="1">
      <c r="B22" s="45"/>
      <c r="C22" s="46"/>
      <c r="D22" s="46"/>
      <c r="E22" s="47"/>
      <c r="F22" s="47"/>
      <c r="G22" s="47"/>
    </row>
    <row r="23" spans="1:13" ht="15" hidden="1">
      <c r="B23" s="42" t="s">
        <v>31</v>
      </c>
      <c r="C23" s="15"/>
      <c r="D23" s="22"/>
      <c r="E23" s="23">
        <f>E25+E47+E36</f>
        <v>0</v>
      </c>
      <c r="F23" s="23">
        <f>F25+F47+F36</f>
        <v>171546.66999999998</v>
      </c>
      <c r="G23" s="23">
        <f>G25+G47+G36</f>
        <v>171546.66999999998</v>
      </c>
      <c r="I23" s="9"/>
      <c r="J23" s="9"/>
      <c r="K23" s="9"/>
      <c r="L23" s="9"/>
    </row>
    <row r="24" spans="1:13" s="44" customFormat="1" ht="5.25" hidden="1">
      <c r="B24" s="45"/>
      <c r="C24" s="46"/>
      <c r="D24" s="46"/>
      <c r="E24" s="47"/>
      <c r="F24" s="47"/>
      <c r="G24" s="47"/>
    </row>
    <row r="25" spans="1:13" ht="15" hidden="1" customHeight="1">
      <c r="B25" s="53" t="s">
        <v>14</v>
      </c>
      <c r="C25" s="207" t="s">
        <v>30</v>
      </c>
      <c r="D25" s="206"/>
      <c r="E25" s="52">
        <f>E27+E32</f>
        <v>0</v>
      </c>
      <c r="F25" s="52">
        <f>F27+F32</f>
        <v>0</v>
      </c>
      <c r="G25" s="52">
        <f>G27+G32</f>
        <v>0</v>
      </c>
      <c r="I25" s="9"/>
      <c r="J25" s="9"/>
      <c r="K25" s="9"/>
      <c r="L25" s="9"/>
    </row>
    <row r="26" spans="1:13" s="44" customFormat="1" ht="5.25" hidden="1">
      <c r="B26" s="45"/>
      <c r="C26" s="46"/>
      <c r="D26" s="46"/>
      <c r="E26" s="47"/>
      <c r="F26" s="47"/>
      <c r="G26" s="47"/>
    </row>
    <row r="27" spans="1:13" s="19" customFormat="1" ht="12" hidden="1">
      <c r="B27" s="30"/>
      <c r="C27" s="19" t="s">
        <v>16</v>
      </c>
      <c r="D27" s="19" t="s">
        <v>1</v>
      </c>
      <c r="E27" s="36">
        <f>E28+E29+E30</f>
        <v>0</v>
      </c>
      <c r="F27" s="36">
        <f>F28+F29+F30</f>
        <v>0</v>
      </c>
      <c r="G27" s="36">
        <f>G28+G29+G30</f>
        <v>0</v>
      </c>
    </row>
    <row r="28" spans="1:13" s="19" customFormat="1" ht="12" hidden="1">
      <c r="A28" s="19">
        <v>2</v>
      </c>
      <c r="B28" s="30"/>
      <c r="D28" s="43" t="s">
        <v>2</v>
      </c>
      <c r="E28" s="36">
        <v>0</v>
      </c>
      <c r="F28" s="36">
        <v>0</v>
      </c>
      <c r="G28" s="36">
        <f>F28+E28</f>
        <v>0</v>
      </c>
    </row>
    <row r="29" spans="1:13" s="19" customFormat="1" ht="12" hidden="1">
      <c r="A29" s="19">
        <v>3</v>
      </c>
      <c r="B29" s="30"/>
      <c r="D29" s="43" t="s">
        <v>3</v>
      </c>
      <c r="E29" s="36">
        <v>0</v>
      </c>
      <c r="F29" s="36">
        <v>0</v>
      </c>
      <c r="G29" s="36">
        <f>F29+E29</f>
        <v>0</v>
      </c>
      <c r="H29" s="28"/>
    </row>
    <row r="30" spans="1:13" s="19" customFormat="1" ht="12" hidden="1">
      <c r="A30" s="19">
        <v>4</v>
      </c>
      <c r="B30" s="30"/>
      <c r="D30" s="43" t="s">
        <v>4</v>
      </c>
      <c r="E30" s="36">
        <v>0</v>
      </c>
      <c r="F30" s="36">
        <v>0</v>
      </c>
      <c r="G30" s="36">
        <f>F30+E30</f>
        <v>0</v>
      </c>
      <c r="H30" s="28"/>
    </row>
    <row r="31" spans="1:13" s="44" customFormat="1" ht="5.25" hidden="1">
      <c r="B31" s="45"/>
      <c r="C31" s="46"/>
      <c r="D31" s="46"/>
      <c r="E31" s="47"/>
      <c r="F31" s="47"/>
      <c r="G31" s="47"/>
    </row>
    <row r="32" spans="1:13" hidden="1">
      <c r="B32" s="56"/>
      <c r="C32" s="11" t="s">
        <v>17</v>
      </c>
      <c r="D32" s="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19" customFormat="1" ht="12" hidden="1">
      <c r="A33" s="19">
        <v>5</v>
      </c>
      <c r="B33" s="30"/>
      <c r="D33" s="43" t="s">
        <v>6</v>
      </c>
      <c r="E33" s="36">
        <v>0</v>
      </c>
      <c r="F33" s="36">
        <v>0</v>
      </c>
      <c r="G33" s="36">
        <f>F33+E33</f>
        <v>0</v>
      </c>
    </row>
    <row r="34" spans="1:12" s="19" customFormat="1" ht="12" hidden="1">
      <c r="A34" s="19">
        <v>6</v>
      </c>
      <c r="B34" s="30"/>
      <c r="D34" s="43" t="s">
        <v>7</v>
      </c>
      <c r="E34" s="36">
        <v>0</v>
      </c>
      <c r="F34" s="36">
        <v>0</v>
      </c>
      <c r="G34" s="36">
        <f>F34+E34</f>
        <v>0</v>
      </c>
    </row>
    <row r="35" spans="1:12" s="44" customFormat="1" ht="5.25" hidden="1">
      <c r="B35" s="45"/>
      <c r="C35" s="46"/>
      <c r="D35" s="46"/>
      <c r="E35" s="47"/>
      <c r="F35" s="47"/>
      <c r="G35" s="47"/>
    </row>
    <row r="36" spans="1:12" ht="15" hidden="1" customHeight="1">
      <c r="B36" s="53" t="s">
        <v>15</v>
      </c>
      <c r="C36" s="205" t="s">
        <v>39</v>
      </c>
      <c r="D36" s="206"/>
      <c r="E36" s="52">
        <f>E38+E43</f>
        <v>0</v>
      </c>
      <c r="F36" s="52">
        <f>F38+F43</f>
        <v>171546.66999999998</v>
      </c>
      <c r="G36" s="52">
        <f>G38+G43</f>
        <v>171546.66999999998</v>
      </c>
      <c r="I36" s="9"/>
      <c r="J36" s="9"/>
      <c r="K36" s="9"/>
      <c r="L36" s="9"/>
    </row>
    <row r="37" spans="1:12" s="44" customFormat="1" ht="5.25" hidden="1">
      <c r="B37" s="45"/>
      <c r="C37" s="46"/>
      <c r="D37" s="46"/>
      <c r="E37" s="47"/>
      <c r="F37" s="47"/>
      <c r="G37" s="47"/>
    </row>
    <row r="38" spans="1:12" s="19" customFormat="1" ht="12" hidden="1">
      <c r="B38" s="39"/>
      <c r="C38" s="19" t="s">
        <v>18</v>
      </c>
      <c r="D38" s="19" t="s">
        <v>1</v>
      </c>
      <c r="E38" s="36">
        <f>E39+E40+E41</f>
        <v>0</v>
      </c>
      <c r="F38" s="36">
        <f>F39+F40+F41</f>
        <v>171546.66999999998</v>
      </c>
      <c r="G38" s="36">
        <f>G39+G40+G41</f>
        <v>171546.66999999998</v>
      </c>
    </row>
    <row r="39" spans="1:12" s="19" customFormat="1" ht="12" hidden="1">
      <c r="A39" s="19">
        <v>2</v>
      </c>
      <c r="B39" s="30"/>
      <c r="D39" s="43" t="s">
        <v>2</v>
      </c>
      <c r="E39" s="36">
        <v>0</v>
      </c>
      <c r="F39" s="36">
        <v>171546.66999999998</v>
      </c>
      <c r="G39" s="36">
        <f>F39+E39</f>
        <v>171546.66999999998</v>
      </c>
    </row>
    <row r="40" spans="1:12" s="19" customFormat="1" ht="12" hidden="1">
      <c r="A40" s="19">
        <v>3</v>
      </c>
      <c r="B40" s="30"/>
      <c r="D40" s="43" t="s">
        <v>3</v>
      </c>
      <c r="E40" s="36">
        <v>0</v>
      </c>
      <c r="F40" s="36">
        <v>0</v>
      </c>
      <c r="G40" s="36">
        <f>F40+E40</f>
        <v>0</v>
      </c>
      <c r="H40" s="28"/>
    </row>
    <row r="41" spans="1:12" s="19" customFormat="1" ht="12" hidden="1">
      <c r="A41" s="19">
        <v>4</v>
      </c>
      <c r="B41" s="30"/>
      <c r="D41" s="43" t="s">
        <v>4</v>
      </c>
      <c r="E41" s="36">
        <v>0</v>
      </c>
      <c r="F41" s="36">
        <v>0</v>
      </c>
      <c r="G41" s="36">
        <f>F41+E41</f>
        <v>0</v>
      </c>
      <c r="H41" s="28"/>
    </row>
    <row r="42" spans="1:12" s="44" customFormat="1" ht="5.25" hidden="1">
      <c r="B42" s="45"/>
      <c r="C42" s="46"/>
      <c r="D42" s="46"/>
      <c r="E42" s="47"/>
      <c r="F42" s="47"/>
      <c r="G42" s="47"/>
    </row>
    <row r="43" spans="1:12" hidden="1">
      <c r="B43" s="3"/>
      <c r="C43" s="11" t="s">
        <v>19</v>
      </c>
      <c r="D43" s="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19" customFormat="1" ht="12" hidden="1">
      <c r="A44" s="19">
        <v>5</v>
      </c>
      <c r="B44" s="30"/>
      <c r="D44" s="43" t="s">
        <v>6</v>
      </c>
      <c r="E44" s="36">
        <v>0</v>
      </c>
      <c r="F44" s="36">
        <v>0</v>
      </c>
      <c r="G44" s="36">
        <f>F44+E44</f>
        <v>0</v>
      </c>
    </row>
    <row r="45" spans="1:12" s="19" customFormat="1" ht="12" hidden="1">
      <c r="A45" s="19">
        <v>6</v>
      </c>
      <c r="B45" s="30"/>
      <c r="D45" s="43" t="s">
        <v>7</v>
      </c>
      <c r="E45" s="36">
        <v>0</v>
      </c>
      <c r="F45" s="36">
        <v>0</v>
      </c>
      <c r="G45" s="36">
        <f>F45+E45</f>
        <v>0</v>
      </c>
    </row>
    <row r="46" spans="1:12" s="44" customFormat="1" ht="5.25" hidden="1">
      <c r="B46" s="45"/>
      <c r="C46" s="46"/>
      <c r="D46" s="46"/>
      <c r="E46" s="47"/>
      <c r="F46" s="47"/>
      <c r="G46" s="47"/>
    </row>
    <row r="47" spans="1:12" ht="15" hidden="1" customHeight="1">
      <c r="B47" s="57" t="s">
        <v>33</v>
      </c>
      <c r="C47" s="205" t="s">
        <v>38</v>
      </c>
      <c r="D47" s="206"/>
      <c r="E47" s="52">
        <f>E49+E54</f>
        <v>0</v>
      </c>
      <c r="F47" s="52">
        <f>F49+F54</f>
        <v>0</v>
      </c>
      <c r="G47" s="52">
        <f>G49+G54</f>
        <v>0</v>
      </c>
    </row>
    <row r="48" spans="1:12" s="44" customFormat="1" ht="5.25" hidden="1">
      <c r="B48" s="45"/>
      <c r="C48" s="46"/>
      <c r="D48" s="46"/>
      <c r="E48" s="47"/>
      <c r="F48" s="47"/>
      <c r="G48" s="47"/>
    </row>
    <row r="49" spans="1:13" hidden="1">
      <c r="B49" s="3"/>
      <c r="C49" s="11" t="s">
        <v>34</v>
      </c>
      <c r="D49" s="9" t="s">
        <v>1</v>
      </c>
      <c r="E49" s="36">
        <f>E50+E51+E52</f>
        <v>0</v>
      </c>
      <c r="F49" s="36">
        <f>F50+F51+F52</f>
        <v>0</v>
      </c>
      <c r="G49" s="36">
        <f>G50+G51+G52</f>
        <v>0</v>
      </c>
    </row>
    <row r="50" spans="1:13" s="19" customFormat="1" ht="12" hidden="1">
      <c r="A50" s="19">
        <v>2</v>
      </c>
      <c r="B50" s="30"/>
      <c r="D50" s="43" t="s">
        <v>2</v>
      </c>
      <c r="E50" s="36">
        <v>0</v>
      </c>
      <c r="F50" s="36">
        <v>0</v>
      </c>
      <c r="G50" s="36">
        <f>F50+E50</f>
        <v>0</v>
      </c>
    </row>
    <row r="51" spans="1:13" s="19" customFormat="1" ht="12" hidden="1">
      <c r="A51" s="19">
        <v>3</v>
      </c>
      <c r="B51" s="30"/>
      <c r="D51" s="43" t="s">
        <v>3</v>
      </c>
      <c r="E51" s="36">
        <v>0</v>
      </c>
      <c r="F51" s="36">
        <v>0</v>
      </c>
      <c r="G51" s="36">
        <f>F51+E51</f>
        <v>0</v>
      </c>
    </row>
    <row r="52" spans="1:13" s="19" customFormat="1" ht="12" hidden="1">
      <c r="A52" s="19">
        <v>4</v>
      </c>
      <c r="B52" s="30"/>
      <c r="D52" s="43" t="s">
        <v>4</v>
      </c>
      <c r="E52" s="36">
        <v>0</v>
      </c>
      <c r="F52" s="36">
        <v>0</v>
      </c>
      <c r="G52" s="36">
        <f>F52+E52</f>
        <v>0</v>
      </c>
    </row>
    <row r="53" spans="1:13" s="44" customFormat="1" ht="5.25" hidden="1">
      <c r="B53" s="45"/>
      <c r="C53" s="46"/>
      <c r="D53" s="46"/>
      <c r="E53" s="47"/>
      <c r="F53" s="47"/>
      <c r="G53" s="47"/>
    </row>
    <row r="54" spans="1:13" hidden="1">
      <c r="B54" s="3"/>
      <c r="C54" s="11" t="s">
        <v>35</v>
      </c>
      <c r="D54" s="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19" customFormat="1" ht="12" hidden="1">
      <c r="A55" s="19">
        <v>5</v>
      </c>
      <c r="B55" s="30"/>
      <c r="D55" s="43" t="s">
        <v>6</v>
      </c>
      <c r="E55" s="36">
        <v>0</v>
      </c>
      <c r="F55" s="36">
        <v>0</v>
      </c>
      <c r="G55" s="36">
        <f>F55+E55</f>
        <v>0</v>
      </c>
    </row>
    <row r="56" spans="1:13" s="19" customFormat="1" ht="12" hidden="1">
      <c r="A56" s="19">
        <v>6</v>
      </c>
      <c r="B56" s="30"/>
      <c r="D56" s="43" t="s">
        <v>7</v>
      </c>
      <c r="E56" s="36">
        <v>0</v>
      </c>
      <c r="F56" s="36">
        <v>0</v>
      </c>
      <c r="G56" s="36">
        <f>F56+E56</f>
        <v>0</v>
      </c>
    </row>
    <row r="57" spans="1:13" s="19" customFormat="1" ht="12" hidden="1">
      <c r="B57" s="30"/>
      <c r="C57" s="64"/>
      <c r="D57" s="34"/>
      <c r="E57" s="35"/>
      <c r="F57" s="36"/>
      <c r="G57" s="36"/>
      <c r="I57" s="37"/>
      <c r="K57" s="38"/>
      <c r="M57" s="38"/>
    </row>
    <row r="58" spans="1:13" ht="15" hidden="1">
      <c r="B58" s="42" t="s">
        <v>23</v>
      </c>
      <c r="C58" s="62"/>
      <c r="D58" s="22"/>
      <c r="E58" s="63">
        <f>E60+E66</f>
        <v>0</v>
      </c>
      <c r="F58" s="63">
        <f>F60+F66</f>
        <v>171546.66999999998</v>
      </c>
      <c r="G58" s="63">
        <f>G60+G66</f>
        <v>171546.66999999998</v>
      </c>
      <c r="I58" s="9"/>
      <c r="J58" s="9"/>
      <c r="K58" s="9"/>
      <c r="L58" s="9"/>
    </row>
    <row r="59" spans="1:13" s="44" customFormat="1" ht="5.25" hidden="1">
      <c r="B59" s="45"/>
      <c r="C59" s="46"/>
      <c r="D59" s="46"/>
      <c r="E59" s="47"/>
      <c r="F59" s="47"/>
      <c r="G59" s="47"/>
    </row>
    <row r="60" spans="1:13" ht="15" hidden="1" customHeight="1">
      <c r="B60" s="53" t="s">
        <v>21</v>
      </c>
      <c r="C60" s="207" t="s">
        <v>1</v>
      </c>
      <c r="D60" s="206"/>
      <c r="E60" s="52">
        <f>E62+E63+E64</f>
        <v>0</v>
      </c>
      <c r="F60" s="52">
        <f>F62+F63+F64</f>
        <v>171546.66999999998</v>
      </c>
      <c r="G60" s="52">
        <f>G62+G63+G64</f>
        <v>171546.66999999998</v>
      </c>
    </row>
    <row r="61" spans="1:13" s="44" customFormat="1" ht="5.25" hidden="1">
      <c r="B61" s="45"/>
      <c r="C61" s="46"/>
      <c r="D61" s="46"/>
      <c r="E61" s="47"/>
      <c r="F61" s="47"/>
      <c r="G61" s="47"/>
    </row>
    <row r="62" spans="1:13" s="19" customFormat="1" ht="12" hidden="1">
      <c r="A62" s="19">
        <v>2</v>
      </c>
      <c r="B62" s="30"/>
      <c r="C62" s="19" t="s">
        <v>2</v>
      </c>
      <c r="D62" s="43"/>
      <c r="E62" s="40">
        <f t="shared" ref="E62:F64" si="0">E28+E39+E50</f>
        <v>0</v>
      </c>
      <c r="F62" s="40">
        <f t="shared" si="0"/>
        <v>171546.66999999998</v>
      </c>
      <c r="G62" s="40">
        <f>F62+E62</f>
        <v>171546.66999999998</v>
      </c>
    </row>
    <row r="63" spans="1:13" s="19" customFormat="1" ht="12" hidden="1">
      <c r="A63" s="19">
        <v>3</v>
      </c>
      <c r="B63" s="30"/>
      <c r="C63" s="19" t="s">
        <v>3</v>
      </c>
      <c r="D63" s="43"/>
      <c r="E63" s="40">
        <f t="shared" si="0"/>
        <v>0</v>
      </c>
      <c r="F63" s="40">
        <f t="shared" si="0"/>
        <v>0</v>
      </c>
      <c r="G63" s="40">
        <f>F63+E63</f>
        <v>0</v>
      </c>
    </row>
    <row r="64" spans="1:13" s="19" customFormat="1" ht="12" hidden="1">
      <c r="A64" s="19">
        <v>4</v>
      </c>
      <c r="B64" s="30"/>
      <c r="C64" s="19" t="s">
        <v>4</v>
      </c>
      <c r="D64" s="43"/>
      <c r="E64" s="40">
        <f t="shared" si="0"/>
        <v>0</v>
      </c>
      <c r="F64" s="40">
        <f t="shared" si="0"/>
        <v>0</v>
      </c>
      <c r="G64" s="40">
        <f>F64+E64</f>
        <v>0</v>
      </c>
    </row>
    <row r="65" spans="1:13" s="44" customFormat="1" ht="5.25" hidden="1">
      <c r="B65" s="45"/>
      <c r="C65" s="46"/>
      <c r="D65" s="46"/>
      <c r="E65" s="47"/>
      <c r="F65" s="47"/>
      <c r="G65" s="47"/>
    </row>
    <row r="66" spans="1:13" hidden="1">
      <c r="B66" s="53" t="s">
        <v>22</v>
      </c>
      <c r="C66" s="9" t="s">
        <v>5</v>
      </c>
      <c r="D66" s="9"/>
      <c r="E66" s="4">
        <f>E67+E68</f>
        <v>0</v>
      </c>
      <c r="F66" s="4">
        <f>F67+F68</f>
        <v>0</v>
      </c>
      <c r="G66" s="4">
        <f>G67+G68</f>
        <v>0</v>
      </c>
    </row>
    <row r="67" spans="1:13" s="19" customFormat="1" ht="12" hidden="1">
      <c r="A67" s="19">
        <v>5</v>
      </c>
      <c r="B67" s="30"/>
      <c r="C67" s="19" t="s">
        <v>6</v>
      </c>
      <c r="D67" s="43"/>
      <c r="E67" s="40">
        <f>E33+E44+E55</f>
        <v>0</v>
      </c>
      <c r="F67" s="40">
        <f>F33+F44+F55</f>
        <v>0</v>
      </c>
      <c r="G67" s="40">
        <f>F67+E67</f>
        <v>0</v>
      </c>
    </row>
    <row r="68" spans="1:13" s="19" customFormat="1" ht="12" hidden="1">
      <c r="A68" s="19">
        <v>6</v>
      </c>
      <c r="B68" s="30"/>
      <c r="C68" s="19" t="s">
        <v>7</v>
      </c>
      <c r="D68" s="43"/>
      <c r="E68" s="40">
        <f>E34+E45+E56</f>
        <v>0</v>
      </c>
      <c r="F68" s="40">
        <f>F34+F45+F56</f>
        <v>0</v>
      </c>
      <c r="G68" s="40">
        <f>F68+E68</f>
        <v>0</v>
      </c>
    </row>
    <row r="69" spans="1:13" s="19" customFormat="1" ht="12" hidden="1">
      <c r="B69" s="30"/>
      <c r="C69" s="64"/>
      <c r="D69" s="34"/>
      <c r="E69" s="35"/>
      <c r="F69" s="36"/>
      <c r="G69" s="36"/>
      <c r="I69" s="37"/>
      <c r="K69" s="38"/>
      <c r="M69" s="38"/>
    </row>
    <row r="70" spans="1:13" s="65" customFormat="1" ht="15.75" hidden="1">
      <c r="B70" s="58" t="s">
        <v>49</v>
      </c>
      <c r="C70" s="59"/>
      <c r="D70" s="60"/>
      <c r="E70" s="61">
        <f>E9-E23</f>
        <v>0</v>
      </c>
      <c r="F70" s="61">
        <f>F9-F23</f>
        <v>83323456.939999998</v>
      </c>
      <c r="G70" s="61">
        <f>G9-G23</f>
        <v>83323456.939999998</v>
      </c>
    </row>
    <row r="71" spans="1:13" s="44" customFormat="1" ht="5.25" hidden="1">
      <c r="B71" s="66"/>
      <c r="C71" s="67"/>
      <c r="D71" s="67"/>
      <c r="E71" s="68"/>
      <c r="F71" s="68"/>
      <c r="G71" s="68"/>
    </row>
    <row r="72" spans="1:13" s="44" customFormat="1" ht="5.25" hidden="1">
      <c r="B72" s="73"/>
      <c r="C72" s="46"/>
      <c r="D72" s="46"/>
      <c r="E72" s="74"/>
      <c r="F72" s="74"/>
      <c r="G72" s="74"/>
    </row>
    <row r="73" spans="1:13" s="44" customFormat="1" ht="5.25" hidden="1">
      <c r="B73" s="73"/>
      <c r="C73" s="46"/>
      <c r="D73" s="46"/>
      <c r="E73" s="74"/>
      <c r="F73" s="74"/>
      <c r="G73" s="74"/>
    </row>
    <row r="74" spans="1:13" ht="18" hidden="1" customHeight="1">
      <c r="C74" s="204"/>
      <c r="D74" s="204"/>
      <c r="E74" s="204"/>
      <c r="F74" s="204"/>
      <c r="G74" s="204"/>
    </row>
    <row r="75" spans="1:13" hidden="1">
      <c r="C75" s="203" t="s">
        <v>8</v>
      </c>
      <c r="D75" s="203"/>
      <c r="E75" s="203" t="s">
        <v>9</v>
      </c>
      <c r="F75" s="203"/>
      <c r="G75" s="203"/>
    </row>
    <row r="76" spans="1:13" hidden="1">
      <c r="D76" s="71"/>
      <c r="E76" s="20"/>
      <c r="F76" s="15"/>
      <c r="G76" s="15"/>
    </row>
    <row r="77" spans="1:13" hidden="1">
      <c r="D77" s="71"/>
      <c r="E77" s="20"/>
      <c r="F77" s="15"/>
      <c r="G77" s="15"/>
    </row>
    <row r="78" spans="1:13" hidden="1">
      <c r="D78" s="5"/>
      <c r="E78" s="20"/>
      <c r="F78" s="5"/>
      <c r="G78" s="5"/>
    </row>
    <row r="79" spans="1:13" hidden="1">
      <c r="C79" s="203" t="s">
        <v>41</v>
      </c>
      <c r="D79" s="203"/>
      <c r="E79" s="202" t="s">
        <v>40</v>
      </c>
      <c r="F79" s="202"/>
      <c r="G79" s="202"/>
    </row>
    <row r="80" spans="1:13" ht="15" hidden="1">
      <c r="D80" s="69" t="s">
        <v>101</v>
      </c>
      <c r="E80" s="202" t="s">
        <v>117</v>
      </c>
      <c r="F80" s="202"/>
      <c r="G80" s="202"/>
    </row>
    <row r="81" spans="2:13" ht="15" hidden="1">
      <c r="D81" s="69" t="s">
        <v>100</v>
      </c>
      <c r="E81" s="203" t="s">
        <v>102</v>
      </c>
      <c r="F81" s="203"/>
      <c r="G81" s="203"/>
    </row>
    <row r="82" spans="2:13" hidden="1"/>
    <row r="83" spans="2:13" ht="15.75" hidden="1">
      <c r="B83" s="209" t="s">
        <v>27</v>
      </c>
      <c r="C83" s="209"/>
      <c r="D83" s="209"/>
      <c r="E83" s="209"/>
      <c r="F83" s="209"/>
      <c r="G83" s="209"/>
    </row>
    <row r="84" spans="2:13" ht="15.75" hidden="1">
      <c r="B84" s="209" t="s">
        <v>26</v>
      </c>
      <c r="C84" s="209"/>
      <c r="D84" s="209"/>
      <c r="E84" s="209"/>
      <c r="F84" s="209"/>
      <c r="G84" s="209"/>
    </row>
    <row r="85" spans="2:13" hidden="1">
      <c r="B85" s="203" t="s">
        <v>28</v>
      </c>
      <c r="C85" s="203"/>
      <c r="D85" s="203"/>
      <c r="E85" s="203"/>
      <c r="F85" s="203"/>
      <c r="G85" s="203"/>
    </row>
    <row r="86" spans="2:13" s="11" customFormat="1" ht="11.25" hidden="1">
      <c r="B86" s="25"/>
      <c r="C86" s="26"/>
      <c r="D86" s="26"/>
      <c r="E86" s="27"/>
      <c r="F86" s="26"/>
      <c r="G86" s="26"/>
    </row>
    <row r="87" spans="2:13" s="9" customFormat="1" hidden="1">
      <c r="B87" s="24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>
      <c r="B88" s="25"/>
      <c r="E88" s="29"/>
    </row>
    <row r="89" spans="2:13" ht="27.75" hidden="1" customHeight="1">
      <c r="B89" s="72"/>
      <c r="C89" s="1" t="s">
        <v>0</v>
      </c>
      <c r="D89" s="2"/>
      <c r="E89" s="21" t="s">
        <v>25</v>
      </c>
      <c r="F89" s="13" t="str">
        <f>CONCATENATE("INGRESO DEL MES DE ",G87)</f>
        <v>INGRESO DEL MES DE MAYO</v>
      </c>
      <c r="G89" s="13" t="s">
        <v>20</v>
      </c>
    </row>
    <row r="90" spans="2:13" s="44" customFormat="1" ht="5.25" hidden="1">
      <c r="B90" s="45"/>
      <c r="C90" s="46"/>
      <c r="D90" s="46"/>
      <c r="E90" s="47"/>
      <c r="F90" s="47"/>
      <c r="G90" s="47"/>
    </row>
    <row r="91" spans="2:13" ht="17.25" hidden="1" customHeight="1">
      <c r="B91" s="42" t="s">
        <v>24</v>
      </c>
      <c r="C91" s="5"/>
      <c r="D91" s="22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44" customFormat="1" ht="5.25" hidden="1">
      <c r="B92" s="45"/>
      <c r="C92" s="46"/>
      <c r="D92" s="46"/>
      <c r="E92" s="47"/>
      <c r="F92" s="47"/>
      <c r="G92" s="47"/>
    </row>
    <row r="93" spans="2:13" ht="28.5" hidden="1" customHeight="1">
      <c r="B93" s="53" t="s">
        <v>12</v>
      </c>
      <c r="C93" s="205" t="s">
        <v>42</v>
      </c>
      <c r="D93" s="206"/>
      <c r="E93" s="54">
        <f>E95+E96</f>
        <v>83314726.739999995</v>
      </c>
      <c r="F93" s="54">
        <f>F95+F96</f>
        <v>83906598.439999998</v>
      </c>
      <c r="G93" s="54">
        <f>G95+G96</f>
        <v>167221325.18000001</v>
      </c>
      <c r="I93" s="76"/>
    </row>
    <row r="94" spans="2:13" s="44" customFormat="1" ht="5.25" hidden="1">
      <c r="B94" s="45"/>
      <c r="C94" s="46"/>
      <c r="D94" s="46"/>
      <c r="E94" s="47"/>
      <c r="F94" s="47"/>
      <c r="G94" s="47"/>
    </row>
    <row r="95" spans="2:13" s="19" customFormat="1" ht="12" hidden="1">
      <c r="B95" s="30"/>
      <c r="C95" s="64" t="s">
        <v>36</v>
      </c>
      <c r="D95" s="34" t="s">
        <v>10</v>
      </c>
      <c r="E95" s="35">
        <f>G13</f>
        <v>60491390</v>
      </c>
      <c r="F95" s="36">
        <v>65378294</v>
      </c>
      <c r="G95" s="36">
        <f>F95+E95</f>
        <v>125869684</v>
      </c>
      <c r="I95" s="37"/>
      <c r="J95" s="88"/>
      <c r="K95" s="38"/>
      <c r="M95" s="38"/>
    </row>
    <row r="96" spans="2:13" s="19" customFormat="1" ht="12" hidden="1">
      <c r="B96" s="30"/>
      <c r="C96" s="64" t="s">
        <v>37</v>
      </c>
      <c r="D96" s="34" t="s">
        <v>11</v>
      </c>
      <c r="E96" s="35">
        <f>G14</f>
        <v>22823336.739999998</v>
      </c>
      <c r="F96" s="36">
        <v>18528304.440000001</v>
      </c>
      <c r="G96" s="36">
        <f>F96+E96</f>
        <v>41351641.18</v>
      </c>
      <c r="I96" s="37"/>
      <c r="K96" s="38"/>
      <c r="M96" s="38"/>
    </row>
    <row r="97" spans="1:13" s="44" customFormat="1" ht="5.25" hidden="1">
      <c r="B97" s="45"/>
      <c r="C97" s="46"/>
      <c r="D97" s="46"/>
      <c r="E97" s="47"/>
      <c r="F97" s="47"/>
      <c r="G97" s="47"/>
    </row>
    <row r="98" spans="1:13" ht="15" hidden="1" customHeight="1">
      <c r="B98" s="53" t="s">
        <v>13</v>
      </c>
      <c r="C98" s="205" t="s">
        <v>45</v>
      </c>
      <c r="D98" s="206"/>
      <c r="E98" s="54">
        <f>E100+E101</f>
        <v>180276.87</v>
      </c>
      <c r="F98" s="54">
        <f>F100+F101</f>
        <v>739106.31</v>
      </c>
      <c r="G98" s="54">
        <f>G100+G101</f>
        <v>919383.18</v>
      </c>
    </row>
    <row r="99" spans="1:13" s="44" customFormat="1" ht="5.25" hidden="1">
      <c r="B99" s="45"/>
      <c r="C99" s="46"/>
      <c r="D99" s="46"/>
      <c r="E99" s="47"/>
      <c r="F99" s="47"/>
      <c r="G99" s="47"/>
    </row>
    <row r="100" spans="1:13" s="19" customFormat="1" ht="12" hidden="1">
      <c r="B100" s="30"/>
      <c r="C100" s="64" t="s">
        <v>43</v>
      </c>
      <c r="D100" s="34" t="s">
        <v>10</v>
      </c>
      <c r="E100" s="77">
        <f>+A2_A_ABR</f>
        <v>130891.61</v>
      </c>
      <c r="F100" s="78">
        <v>550653.29</v>
      </c>
      <c r="G100" s="78">
        <f>F100+E100</f>
        <v>681544.9</v>
      </c>
      <c r="I100" s="37"/>
      <c r="K100" s="38"/>
      <c r="M100" s="38"/>
    </row>
    <row r="101" spans="1:13" s="19" customFormat="1" ht="12" hidden="1">
      <c r="B101" s="30"/>
      <c r="C101" s="64" t="s">
        <v>44</v>
      </c>
      <c r="D101" s="34" t="s">
        <v>11</v>
      </c>
      <c r="E101" s="77">
        <f>+A2_B_ABR</f>
        <v>49385.26</v>
      </c>
      <c r="F101" s="78">
        <v>188453.02</v>
      </c>
      <c r="G101" s="78">
        <f>F101+E101</f>
        <v>237838.28</v>
      </c>
      <c r="I101" s="37"/>
      <c r="K101" s="38"/>
      <c r="M101" s="38"/>
    </row>
    <row r="102" spans="1:13" s="19" customFormat="1" ht="12" hidden="1">
      <c r="B102" s="30"/>
      <c r="C102" s="64"/>
      <c r="D102" s="34"/>
      <c r="E102" s="35"/>
      <c r="F102" s="36"/>
      <c r="G102" s="36"/>
      <c r="I102" s="37"/>
      <c r="K102" s="38"/>
      <c r="M102" s="38"/>
    </row>
    <row r="103" spans="1:13" ht="25.5" hidden="1">
      <c r="B103" s="18"/>
      <c r="C103" s="1" t="s">
        <v>0</v>
      </c>
      <c r="D103" s="2"/>
      <c r="E103" s="21" t="s">
        <v>25</v>
      </c>
      <c r="F103" s="13" t="s">
        <v>46</v>
      </c>
      <c r="G103" s="13" t="s">
        <v>20</v>
      </c>
      <c r="I103" s="9"/>
      <c r="J103" s="9"/>
      <c r="K103" s="9"/>
      <c r="L103" s="9"/>
    </row>
    <row r="104" spans="1:13" s="44" customFormat="1" ht="5.25" hidden="1">
      <c r="B104" s="45"/>
      <c r="C104" s="46"/>
      <c r="D104" s="46"/>
      <c r="E104" s="47"/>
      <c r="F104" s="47"/>
      <c r="G104" s="47"/>
    </row>
    <row r="105" spans="1:13" ht="15" hidden="1">
      <c r="B105" s="42" t="s">
        <v>31</v>
      </c>
      <c r="C105" s="15"/>
      <c r="D105" s="22"/>
      <c r="E105" s="23">
        <f>E107+E129+E118</f>
        <v>171546.66999999998</v>
      </c>
      <c r="F105" s="23">
        <f>F107+F129+F118</f>
        <v>372012</v>
      </c>
      <c r="G105" s="23">
        <f>G107+G129+G118</f>
        <v>543558.66999999993</v>
      </c>
      <c r="I105" s="9"/>
      <c r="J105" s="9"/>
      <c r="K105" s="9"/>
      <c r="L105" s="9"/>
    </row>
    <row r="106" spans="1:13" s="44" customFormat="1" ht="5.25" hidden="1">
      <c r="B106" s="45"/>
      <c r="C106" s="46"/>
      <c r="D106" s="46"/>
      <c r="E106" s="47"/>
      <c r="F106" s="47"/>
      <c r="G106" s="47"/>
    </row>
    <row r="107" spans="1:13" ht="15" hidden="1" customHeight="1">
      <c r="B107" s="53" t="s">
        <v>14</v>
      </c>
      <c r="C107" s="207" t="s">
        <v>30</v>
      </c>
      <c r="D107" s="206"/>
      <c r="E107" s="52">
        <f>E109+E114</f>
        <v>0</v>
      </c>
      <c r="F107" s="52">
        <f>F109+F114</f>
        <v>0</v>
      </c>
      <c r="G107" s="52">
        <f>G109+G114</f>
        <v>0</v>
      </c>
      <c r="I107" s="9"/>
      <c r="J107" s="9"/>
      <c r="K107" s="9"/>
      <c r="L107" s="9"/>
    </row>
    <row r="108" spans="1:13" s="44" customFormat="1" ht="5.25" hidden="1">
      <c r="B108" s="45"/>
      <c r="C108" s="46"/>
      <c r="D108" s="46"/>
      <c r="E108" s="47"/>
      <c r="F108" s="47"/>
      <c r="G108" s="47"/>
    </row>
    <row r="109" spans="1:13" s="19" customFormat="1" ht="12" hidden="1">
      <c r="B109" s="30"/>
      <c r="C109" s="19" t="s">
        <v>16</v>
      </c>
      <c r="D109" s="19" t="s">
        <v>1</v>
      </c>
      <c r="E109" s="36">
        <f>E110+E111+E112</f>
        <v>0</v>
      </c>
      <c r="F109" s="36">
        <f>F110+F111+F112</f>
        <v>0</v>
      </c>
      <c r="G109" s="36">
        <f>G110+G111+G112</f>
        <v>0</v>
      </c>
    </row>
    <row r="110" spans="1:13" s="19" customFormat="1" ht="12" hidden="1">
      <c r="A110" s="19">
        <v>2</v>
      </c>
      <c r="B110" s="30"/>
      <c r="D110" s="43" t="s">
        <v>2</v>
      </c>
      <c r="E110" s="36">
        <f>G28</f>
        <v>0</v>
      </c>
      <c r="F110" s="36">
        <v>0</v>
      </c>
      <c r="G110" s="36">
        <f>F110+E110</f>
        <v>0</v>
      </c>
    </row>
    <row r="111" spans="1:13" s="19" customFormat="1" ht="12" hidden="1">
      <c r="A111" s="19">
        <v>3</v>
      </c>
      <c r="B111" s="30"/>
      <c r="D111" s="43" t="s">
        <v>3</v>
      </c>
      <c r="E111" s="36">
        <f>G29</f>
        <v>0</v>
      </c>
      <c r="F111" s="36">
        <v>0</v>
      </c>
      <c r="G111" s="36">
        <f>F111+E111</f>
        <v>0</v>
      </c>
      <c r="H111" s="28"/>
    </row>
    <row r="112" spans="1:13" s="19" customFormat="1" ht="12" hidden="1">
      <c r="A112" s="19">
        <v>4</v>
      </c>
      <c r="B112" s="30"/>
      <c r="D112" s="43" t="s">
        <v>4</v>
      </c>
      <c r="E112" s="36">
        <f>G30</f>
        <v>0</v>
      </c>
      <c r="F112" s="36">
        <v>0</v>
      </c>
      <c r="G112" s="36">
        <f>F112+E112</f>
        <v>0</v>
      </c>
      <c r="H112" s="28"/>
    </row>
    <row r="113" spans="1:12" s="44" customFormat="1" ht="5.25" hidden="1">
      <c r="B113" s="45"/>
      <c r="C113" s="46"/>
      <c r="D113" s="46"/>
      <c r="E113" s="47"/>
      <c r="F113" s="47"/>
      <c r="G113" s="47"/>
    </row>
    <row r="114" spans="1:12" hidden="1">
      <c r="B114" s="56"/>
      <c r="C114" s="11" t="s">
        <v>17</v>
      </c>
      <c r="D114" s="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19" customFormat="1" ht="12" hidden="1">
      <c r="A115" s="19">
        <v>5</v>
      </c>
      <c r="B115" s="30"/>
      <c r="D115" s="43" t="s">
        <v>6</v>
      </c>
      <c r="E115" s="36">
        <f>G33</f>
        <v>0</v>
      </c>
      <c r="F115" s="36">
        <v>0</v>
      </c>
      <c r="G115" s="36">
        <f>F115+E115</f>
        <v>0</v>
      </c>
    </row>
    <row r="116" spans="1:12" s="19" customFormat="1" ht="12" hidden="1">
      <c r="A116" s="19">
        <v>6</v>
      </c>
      <c r="B116" s="30"/>
      <c r="D116" s="43" t="s">
        <v>7</v>
      </c>
      <c r="E116" s="36">
        <f>G34</f>
        <v>0</v>
      </c>
      <c r="F116" s="36">
        <v>0</v>
      </c>
      <c r="G116" s="36">
        <f>F116+E116</f>
        <v>0</v>
      </c>
    </row>
    <row r="117" spans="1:12" s="44" customFormat="1" ht="5.25" hidden="1">
      <c r="B117" s="45"/>
      <c r="C117" s="46"/>
      <c r="D117" s="46"/>
      <c r="E117" s="47"/>
      <c r="F117" s="47"/>
      <c r="G117" s="47"/>
    </row>
    <row r="118" spans="1:12" ht="15" hidden="1" customHeight="1">
      <c r="B118" s="53" t="s">
        <v>15</v>
      </c>
      <c r="C118" s="205" t="s">
        <v>39</v>
      </c>
      <c r="D118" s="206"/>
      <c r="E118" s="52">
        <f>E120+E125</f>
        <v>171546.66999999998</v>
      </c>
      <c r="F118" s="52">
        <f>F120+F125</f>
        <v>372012</v>
      </c>
      <c r="G118" s="52">
        <f>G120+G125</f>
        <v>543558.66999999993</v>
      </c>
      <c r="I118" s="89"/>
      <c r="J118" s="9"/>
      <c r="K118" s="9"/>
      <c r="L118" s="9"/>
    </row>
    <row r="119" spans="1:12" s="44" customFormat="1" ht="5.25" hidden="1">
      <c r="B119" s="45"/>
      <c r="C119" s="46"/>
      <c r="D119" s="46"/>
      <c r="E119" s="47"/>
      <c r="F119" s="47"/>
      <c r="G119" s="47"/>
    </row>
    <row r="120" spans="1:12" s="19" customFormat="1" ht="12" hidden="1">
      <c r="B120" s="39"/>
      <c r="C120" s="19" t="s">
        <v>18</v>
      </c>
      <c r="D120" s="19" t="s">
        <v>1</v>
      </c>
      <c r="E120" s="36">
        <f>E121+E122+E123</f>
        <v>171546.66999999998</v>
      </c>
      <c r="F120" s="36">
        <f>F121+F122+F123</f>
        <v>372012</v>
      </c>
      <c r="G120" s="36">
        <f>E120+F120</f>
        <v>543558.66999999993</v>
      </c>
    </row>
    <row r="121" spans="1:12" s="19" customFormat="1" ht="12" hidden="1">
      <c r="A121" s="19">
        <v>2</v>
      </c>
      <c r="B121" s="30"/>
      <c r="D121" s="43" t="s">
        <v>2</v>
      </c>
      <c r="E121" s="36">
        <f>G39</f>
        <v>171546.66999999998</v>
      </c>
      <c r="F121" s="36">
        <v>0</v>
      </c>
      <c r="G121" s="36">
        <f>F121+E121</f>
        <v>171546.66999999998</v>
      </c>
    </row>
    <row r="122" spans="1:12" s="19" customFormat="1" ht="12" hidden="1">
      <c r="A122" s="19">
        <v>3</v>
      </c>
      <c r="B122" s="30"/>
      <c r="D122" s="43" t="s">
        <v>3</v>
      </c>
      <c r="E122" s="36">
        <f>G40</f>
        <v>0</v>
      </c>
      <c r="F122" s="36">
        <v>372012</v>
      </c>
      <c r="G122" s="36">
        <f>F122+E122</f>
        <v>372012</v>
      </c>
      <c r="H122" s="28"/>
    </row>
    <row r="123" spans="1:12" s="19" customFormat="1" ht="12" hidden="1">
      <c r="A123" s="19">
        <v>4</v>
      </c>
      <c r="B123" s="30"/>
      <c r="D123" s="43" t="s">
        <v>4</v>
      </c>
      <c r="E123" s="36">
        <f>G41</f>
        <v>0</v>
      </c>
      <c r="F123" s="36">
        <v>0</v>
      </c>
      <c r="G123" s="36">
        <f>F123+E123</f>
        <v>0</v>
      </c>
      <c r="H123" s="28"/>
    </row>
    <row r="124" spans="1:12" s="44" customFormat="1" ht="5.25" hidden="1">
      <c r="B124" s="45"/>
      <c r="C124" s="46"/>
      <c r="D124" s="46"/>
      <c r="E124" s="47"/>
      <c r="F124" s="47"/>
      <c r="G124" s="47"/>
    </row>
    <row r="125" spans="1:12" hidden="1">
      <c r="B125" s="3"/>
      <c r="C125" s="11" t="s">
        <v>19</v>
      </c>
      <c r="D125" s="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19" customFormat="1" ht="12" hidden="1">
      <c r="A126" s="19">
        <v>5</v>
      </c>
      <c r="B126" s="30"/>
      <c r="D126" s="43" t="s">
        <v>6</v>
      </c>
      <c r="E126" s="36">
        <f>G44</f>
        <v>0</v>
      </c>
      <c r="F126" s="36">
        <v>0</v>
      </c>
      <c r="G126" s="36">
        <f>F126+E126</f>
        <v>0</v>
      </c>
    </row>
    <row r="127" spans="1:12" s="19" customFormat="1" ht="12" hidden="1">
      <c r="A127" s="19">
        <v>6</v>
      </c>
      <c r="B127" s="30"/>
      <c r="D127" s="43" t="s">
        <v>7</v>
      </c>
      <c r="E127" s="36">
        <f>G45</f>
        <v>0</v>
      </c>
      <c r="F127" s="36">
        <v>0</v>
      </c>
      <c r="G127" s="36">
        <f>F127+E127</f>
        <v>0</v>
      </c>
    </row>
    <row r="128" spans="1:12" s="44" customFormat="1" ht="5.25" hidden="1">
      <c r="B128" s="45"/>
      <c r="C128" s="46"/>
      <c r="D128" s="46"/>
      <c r="E128" s="47"/>
      <c r="F128" s="47"/>
      <c r="G128" s="47"/>
    </row>
    <row r="129" spans="1:13" ht="15" hidden="1" customHeight="1">
      <c r="B129" s="57" t="s">
        <v>33</v>
      </c>
      <c r="C129" s="205" t="s">
        <v>38</v>
      </c>
      <c r="D129" s="206"/>
      <c r="E129" s="52">
        <f>E131+E136</f>
        <v>0</v>
      </c>
      <c r="F129" s="52">
        <f>F131+F136</f>
        <v>0</v>
      </c>
      <c r="G129" s="52">
        <f>G131+G136</f>
        <v>0</v>
      </c>
    </row>
    <row r="130" spans="1:13" s="44" customFormat="1" ht="5.25" hidden="1">
      <c r="B130" s="45"/>
      <c r="C130" s="46"/>
      <c r="D130" s="46"/>
      <c r="E130" s="47"/>
      <c r="F130" s="47"/>
      <c r="G130" s="47"/>
    </row>
    <row r="131" spans="1:13" hidden="1">
      <c r="B131" s="3"/>
      <c r="C131" s="11" t="s">
        <v>34</v>
      </c>
      <c r="D131" s="9" t="s">
        <v>1</v>
      </c>
      <c r="E131" s="36">
        <f>E132+E133+E134</f>
        <v>0</v>
      </c>
      <c r="F131" s="36">
        <f>F132+F133+F134</f>
        <v>0</v>
      </c>
      <c r="G131" s="36">
        <f>G132+G133+G134</f>
        <v>0</v>
      </c>
    </row>
    <row r="132" spans="1:13" s="19" customFormat="1" ht="12" hidden="1">
      <c r="A132" s="19">
        <v>2</v>
      </c>
      <c r="B132" s="30"/>
      <c r="D132" s="43" t="s">
        <v>2</v>
      </c>
      <c r="E132" s="36">
        <f>G50</f>
        <v>0</v>
      </c>
      <c r="F132" s="36">
        <v>0</v>
      </c>
      <c r="G132" s="36">
        <f>F132+E132</f>
        <v>0</v>
      </c>
    </row>
    <row r="133" spans="1:13" s="19" customFormat="1" ht="12" hidden="1">
      <c r="A133" s="19">
        <v>3</v>
      </c>
      <c r="B133" s="30"/>
      <c r="D133" s="43" t="s">
        <v>3</v>
      </c>
      <c r="E133" s="36">
        <f>G51</f>
        <v>0</v>
      </c>
      <c r="F133" s="36">
        <v>0</v>
      </c>
      <c r="G133" s="36">
        <f>F133+E133</f>
        <v>0</v>
      </c>
    </row>
    <row r="134" spans="1:13" s="19" customFormat="1" ht="12" hidden="1">
      <c r="A134" s="19">
        <v>4</v>
      </c>
      <c r="B134" s="30"/>
      <c r="D134" s="43" t="s">
        <v>4</v>
      </c>
      <c r="E134" s="36">
        <f>G52</f>
        <v>0</v>
      </c>
      <c r="F134" s="36">
        <v>0</v>
      </c>
      <c r="G134" s="36">
        <f>F134+E134</f>
        <v>0</v>
      </c>
    </row>
    <row r="135" spans="1:13" s="44" customFormat="1" ht="5.25" hidden="1">
      <c r="B135" s="45"/>
      <c r="C135" s="46"/>
      <c r="D135" s="46"/>
      <c r="E135" s="47"/>
      <c r="F135" s="47"/>
      <c r="G135" s="47"/>
    </row>
    <row r="136" spans="1:13" hidden="1">
      <c r="B136" s="3"/>
      <c r="C136" s="11" t="s">
        <v>35</v>
      </c>
      <c r="D136" s="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19" customFormat="1" ht="12" hidden="1">
      <c r="A137" s="19">
        <v>5</v>
      </c>
      <c r="B137" s="30"/>
      <c r="D137" s="43" t="s">
        <v>6</v>
      </c>
      <c r="E137" s="36">
        <f>G55</f>
        <v>0</v>
      </c>
      <c r="F137" s="36">
        <v>0</v>
      </c>
      <c r="G137" s="36">
        <f>F137+E137</f>
        <v>0</v>
      </c>
    </row>
    <row r="138" spans="1:13" s="19" customFormat="1" ht="12" hidden="1">
      <c r="A138" s="19">
        <v>6</v>
      </c>
      <c r="B138" s="30"/>
      <c r="D138" s="43" t="s">
        <v>7</v>
      </c>
      <c r="E138" s="36">
        <f>G56</f>
        <v>0</v>
      </c>
      <c r="F138" s="36">
        <v>0</v>
      </c>
      <c r="G138" s="36">
        <f>F138+E138</f>
        <v>0</v>
      </c>
    </row>
    <row r="139" spans="1:13" s="19" customFormat="1" ht="12" hidden="1">
      <c r="B139" s="30"/>
      <c r="C139" s="64"/>
      <c r="D139" s="34"/>
      <c r="E139" s="35"/>
      <c r="F139" s="36"/>
      <c r="G139" s="36"/>
      <c r="I139" s="37"/>
      <c r="K139" s="38"/>
      <c r="M139" s="38"/>
    </row>
    <row r="140" spans="1:13" ht="15" hidden="1">
      <c r="B140" s="42" t="s">
        <v>23</v>
      </c>
      <c r="C140" s="62"/>
      <c r="D140" s="22"/>
      <c r="E140" s="63">
        <f>E142+E148</f>
        <v>171546.66999999998</v>
      </c>
      <c r="F140" s="63">
        <f>F142+F148</f>
        <v>372012</v>
      </c>
      <c r="G140" s="63">
        <f>G142+G148</f>
        <v>543558.66999999993</v>
      </c>
      <c r="I140" s="9"/>
      <c r="J140" s="9"/>
      <c r="K140" s="9"/>
      <c r="L140" s="9"/>
    </row>
    <row r="141" spans="1:13" s="44" customFormat="1" ht="5.25" hidden="1">
      <c r="B141" s="45"/>
      <c r="C141" s="46"/>
      <c r="D141" s="46"/>
      <c r="E141" s="47"/>
      <c r="F141" s="47"/>
      <c r="G141" s="47"/>
    </row>
    <row r="142" spans="1:13" ht="15" hidden="1" customHeight="1">
      <c r="B142" s="53" t="s">
        <v>21</v>
      </c>
      <c r="C142" s="207" t="s">
        <v>1</v>
      </c>
      <c r="D142" s="206"/>
      <c r="E142" s="52">
        <f>E144+E145+E146</f>
        <v>171546.66999999998</v>
      </c>
      <c r="F142" s="52">
        <f>F144+F145+F146</f>
        <v>372012</v>
      </c>
      <c r="G142" s="52">
        <f>G144+G145+G146</f>
        <v>543558.66999999993</v>
      </c>
    </row>
    <row r="143" spans="1:13" s="44" customFormat="1" ht="5.25" hidden="1">
      <c r="B143" s="45"/>
      <c r="C143" s="46"/>
      <c r="D143" s="46"/>
      <c r="E143" s="47"/>
      <c r="F143" s="47"/>
      <c r="G143" s="47"/>
    </row>
    <row r="144" spans="1:13" s="19" customFormat="1" ht="12" hidden="1">
      <c r="A144" s="19">
        <v>2</v>
      </c>
      <c r="B144" s="30"/>
      <c r="C144" s="19" t="s">
        <v>2</v>
      </c>
      <c r="D144" s="43"/>
      <c r="E144" s="75">
        <f t="shared" ref="E144:F146" si="1">E110+E121+E132</f>
        <v>171546.66999999998</v>
      </c>
      <c r="F144" s="75">
        <f t="shared" si="1"/>
        <v>0</v>
      </c>
      <c r="G144" s="40">
        <f>F144+E144</f>
        <v>171546.66999999998</v>
      </c>
    </row>
    <row r="145" spans="1:13" s="19" customFormat="1" ht="12" hidden="1">
      <c r="A145" s="19">
        <v>3</v>
      </c>
      <c r="B145" s="30"/>
      <c r="C145" s="19" t="s">
        <v>3</v>
      </c>
      <c r="D145" s="43"/>
      <c r="E145" s="75">
        <f t="shared" si="1"/>
        <v>0</v>
      </c>
      <c r="F145" s="75">
        <f t="shared" si="1"/>
        <v>372012</v>
      </c>
      <c r="G145" s="40">
        <f>F145+E145</f>
        <v>372012</v>
      </c>
    </row>
    <row r="146" spans="1:13" s="19" customFormat="1" ht="12" hidden="1">
      <c r="A146" s="19">
        <v>4</v>
      </c>
      <c r="B146" s="30"/>
      <c r="C146" s="19" t="s">
        <v>4</v>
      </c>
      <c r="D146" s="43"/>
      <c r="E146" s="40">
        <f t="shared" si="1"/>
        <v>0</v>
      </c>
      <c r="F146" s="40">
        <f t="shared" si="1"/>
        <v>0</v>
      </c>
      <c r="G146" s="40">
        <f>F146+E146</f>
        <v>0</v>
      </c>
    </row>
    <row r="147" spans="1:13" s="44" customFormat="1" ht="5.25" hidden="1">
      <c r="B147" s="45"/>
      <c r="C147" s="46"/>
      <c r="D147" s="46"/>
      <c r="E147" s="47"/>
      <c r="F147" s="47"/>
      <c r="G147" s="47"/>
    </row>
    <row r="148" spans="1:13" hidden="1">
      <c r="B148" s="53" t="s">
        <v>22</v>
      </c>
      <c r="C148" s="9" t="s">
        <v>5</v>
      </c>
      <c r="D148" s="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19" customFormat="1" ht="12" hidden="1">
      <c r="A149" s="19">
        <v>5</v>
      </c>
      <c r="B149" s="30"/>
      <c r="C149" s="19" t="s">
        <v>6</v>
      </c>
      <c r="D149" s="43"/>
      <c r="E149" s="40">
        <f>E115+E126+E137</f>
        <v>0</v>
      </c>
      <c r="F149" s="40">
        <f>F115+F126+F137</f>
        <v>0</v>
      </c>
      <c r="G149" s="40">
        <f>F149+E149</f>
        <v>0</v>
      </c>
    </row>
    <row r="150" spans="1:13" s="19" customFormat="1" ht="12" hidden="1">
      <c r="A150" s="19">
        <v>6</v>
      </c>
      <c r="B150" s="30"/>
      <c r="C150" s="19" t="s">
        <v>7</v>
      </c>
      <c r="D150" s="43"/>
      <c r="E150" s="40">
        <f>E116+E127+E138</f>
        <v>0</v>
      </c>
      <c r="F150" s="40">
        <f>F116+F127+F138</f>
        <v>0</v>
      </c>
      <c r="G150" s="40">
        <f>F150+E150</f>
        <v>0</v>
      </c>
    </row>
    <row r="151" spans="1:13" s="19" customFormat="1" ht="12" hidden="1">
      <c r="B151" s="30"/>
      <c r="C151" s="64"/>
      <c r="D151" s="34"/>
      <c r="E151" s="35"/>
      <c r="F151" s="36"/>
      <c r="G151" s="36"/>
      <c r="I151" s="37"/>
      <c r="K151" s="38"/>
      <c r="M151" s="38"/>
    </row>
    <row r="152" spans="1:13" s="65" customFormat="1" ht="15.75" hidden="1">
      <c r="B152" s="58" t="s">
        <v>49</v>
      </c>
      <c r="C152" s="59"/>
      <c r="D152" s="60"/>
      <c r="E152" s="61">
        <f>E91-E105</f>
        <v>83323456.939999998</v>
      </c>
      <c r="F152" s="61">
        <f>F91-F105</f>
        <v>84273692.75</v>
      </c>
      <c r="G152" s="61">
        <f>G91-G105</f>
        <v>167597149.69000003</v>
      </c>
    </row>
    <row r="153" spans="1:13" s="44" customFormat="1" ht="5.25" hidden="1">
      <c r="B153" s="66"/>
      <c r="C153" s="67"/>
      <c r="D153" s="67"/>
      <c r="E153" s="68"/>
      <c r="F153" s="68"/>
      <c r="G153" s="68"/>
    </row>
    <row r="154" spans="1:13" ht="18" hidden="1" customHeight="1">
      <c r="C154" s="204"/>
      <c r="D154" s="204"/>
      <c r="E154" s="204"/>
      <c r="F154" s="204"/>
      <c r="G154" s="204"/>
    </row>
    <row r="155" spans="1:13" ht="18" hidden="1" customHeight="1">
      <c r="C155" s="70"/>
      <c r="D155" s="70"/>
      <c r="E155" s="70"/>
      <c r="F155" s="70"/>
      <c r="G155" s="70"/>
    </row>
    <row r="156" spans="1:13" hidden="1">
      <c r="C156" s="203" t="s">
        <v>8</v>
      </c>
      <c r="D156" s="203"/>
      <c r="E156" s="203" t="s">
        <v>9</v>
      </c>
      <c r="F156" s="203"/>
      <c r="G156" s="203"/>
    </row>
    <row r="157" spans="1:13" hidden="1">
      <c r="D157" s="71"/>
      <c r="E157" s="20"/>
      <c r="F157" s="15"/>
      <c r="G157" s="15"/>
    </row>
    <row r="158" spans="1:13" hidden="1">
      <c r="D158" s="71"/>
      <c r="E158" s="20"/>
      <c r="F158" s="15"/>
      <c r="G158" s="15"/>
    </row>
    <row r="159" spans="1:13" hidden="1">
      <c r="D159" s="5"/>
      <c r="E159" s="20"/>
      <c r="F159" s="5"/>
      <c r="G159" s="5"/>
    </row>
    <row r="160" spans="1:13" hidden="1">
      <c r="C160" s="203" t="s">
        <v>41</v>
      </c>
      <c r="D160" s="203"/>
      <c r="E160" s="202" t="s">
        <v>40</v>
      </c>
      <c r="F160" s="202"/>
      <c r="G160" s="202"/>
    </row>
    <row r="161" spans="2:13" ht="15" hidden="1">
      <c r="D161" s="69" t="s">
        <v>101</v>
      </c>
      <c r="E161" s="202" t="s">
        <v>117</v>
      </c>
      <c r="F161" s="202"/>
      <c r="G161" s="202"/>
    </row>
    <row r="162" spans="2:13" ht="15" hidden="1">
      <c r="D162" s="69" t="s">
        <v>100</v>
      </c>
      <c r="E162" s="203" t="s">
        <v>102</v>
      </c>
      <c r="F162" s="203"/>
      <c r="G162" s="203"/>
    </row>
    <row r="163" spans="2:13" ht="15" hidden="1">
      <c r="D163" s="69"/>
      <c r="E163" s="5"/>
      <c r="F163" s="208"/>
      <c r="G163" s="208"/>
    </row>
    <row r="164" spans="2:13" ht="15.75" hidden="1">
      <c r="B164" s="209" t="s">
        <v>27</v>
      </c>
      <c r="C164" s="209"/>
      <c r="D164" s="209"/>
      <c r="E164" s="209"/>
      <c r="F164" s="209"/>
      <c r="G164" s="209"/>
    </row>
    <row r="165" spans="2:13" ht="15.75" hidden="1">
      <c r="B165" s="209" t="s">
        <v>26</v>
      </c>
      <c r="C165" s="209"/>
      <c r="D165" s="209"/>
      <c r="E165" s="209"/>
      <c r="F165" s="209"/>
      <c r="G165" s="209"/>
    </row>
    <row r="166" spans="2:13" hidden="1">
      <c r="B166" s="203" t="s">
        <v>28</v>
      </c>
      <c r="C166" s="203"/>
      <c r="D166" s="203"/>
      <c r="E166" s="203"/>
      <c r="F166" s="203"/>
      <c r="G166" s="203"/>
    </row>
    <row r="167" spans="2:13" s="11" customFormat="1" ht="11.25" hidden="1">
      <c r="B167" s="25"/>
      <c r="C167" s="26"/>
      <c r="D167" s="26"/>
      <c r="E167" s="27"/>
      <c r="F167" s="26"/>
      <c r="G167" s="26"/>
    </row>
    <row r="168" spans="2:13" s="9" customFormat="1" hidden="1">
      <c r="B168" s="24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>
      <c r="B169" s="25"/>
      <c r="E169" s="29"/>
    </row>
    <row r="170" spans="2:13" ht="27.75" hidden="1" customHeight="1">
      <c r="B170" s="72"/>
      <c r="C170" s="1" t="s">
        <v>0</v>
      </c>
      <c r="D170" s="2"/>
      <c r="E170" s="21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44" customFormat="1" ht="5.25" hidden="1">
      <c r="B171" s="45"/>
      <c r="C171" s="46"/>
      <c r="D171" s="46"/>
      <c r="E171" s="47"/>
      <c r="F171" s="47"/>
      <c r="G171" s="47"/>
    </row>
    <row r="172" spans="2:13" ht="17.25" hidden="1" customHeight="1">
      <c r="B172" s="42" t="s">
        <v>24</v>
      </c>
      <c r="C172" s="5"/>
      <c r="D172" s="22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1" customFormat="1" ht="6.75" hidden="1">
      <c r="B173" s="32"/>
      <c r="C173" s="41"/>
      <c r="D173" s="41"/>
      <c r="E173" s="33"/>
      <c r="F173" s="33"/>
      <c r="G173" s="33"/>
    </row>
    <row r="174" spans="2:13" ht="28.5" hidden="1" customHeight="1">
      <c r="B174" s="53" t="s">
        <v>12</v>
      </c>
      <c r="C174" s="205" t="s">
        <v>42</v>
      </c>
      <c r="D174" s="206"/>
      <c r="E174" s="54">
        <f>E176+E177</f>
        <v>167221325.18000001</v>
      </c>
      <c r="F174" s="54">
        <f>F176+F177</f>
        <v>76299285.099999994</v>
      </c>
      <c r="G174" s="54">
        <f>G176+G177</f>
        <v>243520610.28</v>
      </c>
      <c r="I174" s="76"/>
    </row>
    <row r="175" spans="2:13" s="31" customFormat="1" ht="6.75" hidden="1">
      <c r="B175" s="32"/>
      <c r="C175" s="41"/>
      <c r="D175" s="41"/>
      <c r="E175" s="33"/>
      <c r="F175" s="33"/>
      <c r="G175" s="33"/>
    </row>
    <row r="176" spans="2:13" s="19" customFormat="1" ht="12" hidden="1">
      <c r="B176" s="30"/>
      <c r="C176" s="64" t="s">
        <v>36</v>
      </c>
      <c r="D176" s="34" t="s">
        <v>10</v>
      </c>
      <c r="E176" s="36">
        <f>G95</f>
        <v>125869684</v>
      </c>
      <c r="F176" s="36">
        <v>61338116</v>
      </c>
      <c r="G176" s="36">
        <f>F176+E176</f>
        <v>187207800</v>
      </c>
      <c r="I176" s="37"/>
      <c r="K176" s="38"/>
      <c r="M176" s="38"/>
    </row>
    <row r="177" spans="1:13" s="19" customFormat="1" ht="12" hidden="1">
      <c r="B177" s="30"/>
      <c r="C177" s="64" t="s">
        <v>37</v>
      </c>
      <c r="D177" s="34" t="s">
        <v>11</v>
      </c>
      <c r="E177" s="36">
        <f>G96</f>
        <v>41351641.18</v>
      </c>
      <c r="F177" s="36">
        <v>14961169.1</v>
      </c>
      <c r="G177" s="36">
        <f>F177+E177</f>
        <v>56312810.280000001</v>
      </c>
      <c r="I177" s="37"/>
      <c r="K177" s="38"/>
      <c r="M177" s="38"/>
    </row>
    <row r="178" spans="1:13" s="31" customFormat="1" ht="6.75" hidden="1">
      <c r="B178" s="32"/>
      <c r="C178" s="41"/>
      <c r="D178" s="41"/>
      <c r="E178" s="33"/>
      <c r="F178" s="33"/>
      <c r="G178" s="33"/>
    </row>
    <row r="179" spans="1:13" ht="15" hidden="1" customHeight="1">
      <c r="B179" s="53" t="s">
        <v>13</v>
      </c>
      <c r="C179" s="205" t="s">
        <v>45</v>
      </c>
      <c r="D179" s="206"/>
      <c r="E179" s="52">
        <f>E181+E182</f>
        <v>919383.18</v>
      </c>
      <c r="F179" s="52">
        <f>F181+F182</f>
        <v>1161578.8899999999</v>
      </c>
      <c r="G179" s="52">
        <f>G181+G182</f>
        <v>2080962.07</v>
      </c>
    </row>
    <row r="180" spans="1:13" s="31" customFormat="1" ht="6.75" hidden="1">
      <c r="B180" s="32"/>
      <c r="C180" s="41"/>
      <c r="D180" s="41"/>
      <c r="E180" s="33"/>
      <c r="F180" s="33"/>
      <c r="G180" s="33"/>
    </row>
    <row r="181" spans="1:13" s="19" customFormat="1" ht="12" hidden="1">
      <c r="B181" s="30"/>
      <c r="C181" s="64" t="s">
        <v>43</v>
      </c>
      <c r="D181" s="34" t="s">
        <v>10</v>
      </c>
      <c r="E181" s="77">
        <f>G100</f>
        <v>681544.9</v>
      </c>
      <c r="F181" s="78">
        <v>886015.72</v>
      </c>
      <c r="G181" s="78">
        <f>F181+E181</f>
        <v>1567560.62</v>
      </c>
      <c r="I181" s="37"/>
      <c r="K181" s="38"/>
      <c r="M181" s="38"/>
    </row>
    <row r="182" spans="1:13" s="19" customFormat="1" ht="12" hidden="1">
      <c r="B182" s="30"/>
      <c r="C182" s="64" t="s">
        <v>44</v>
      </c>
      <c r="D182" s="34" t="s">
        <v>11</v>
      </c>
      <c r="E182" s="77">
        <f>G101</f>
        <v>237838.28</v>
      </c>
      <c r="F182" s="78">
        <v>275563.17</v>
      </c>
      <c r="G182" s="78">
        <f>F182+E182</f>
        <v>513401.44999999995</v>
      </c>
      <c r="I182" s="37"/>
      <c r="K182" s="38"/>
      <c r="M182" s="38"/>
    </row>
    <row r="183" spans="1:13" s="31" customFormat="1" ht="6.75" hidden="1">
      <c r="B183" s="32"/>
      <c r="C183" s="41"/>
      <c r="D183" s="41"/>
      <c r="E183" s="33"/>
      <c r="F183" s="33"/>
      <c r="G183" s="33"/>
    </row>
    <row r="184" spans="1:13" ht="25.5" hidden="1">
      <c r="B184" s="18"/>
      <c r="C184" s="1" t="s">
        <v>0</v>
      </c>
      <c r="D184" s="2"/>
      <c r="E184" s="21" t="s">
        <v>25</v>
      </c>
      <c r="F184" s="13" t="s">
        <v>46</v>
      </c>
      <c r="G184" s="13" t="s">
        <v>20</v>
      </c>
      <c r="I184" s="9"/>
      <c r="J184" s="9"/>
      <c r="K184" s="9"/>
      <c r="L184" s="9"/>
    </row>
    <row r="185" spans="1:13" s="44" customFormat="1" ht="5.25" hidden="1">
      <c r="B185" s="45"/>
      <c r="C185" s="46"/>
      <c r="D185" s="46"/>
      <c r="E185" s="47"/>
      <c r="F185" s="47"/>
      <c r="G185" s="47"/>
    </row>
    <row r="186" spans="1:13" ht="15" hidden="1">
      <c r="B186" s="42" t="s">
        <v>31</v>
      </c>
      <c r="C186" s="15"/>
      <c r="D186" s="22"/>
      <c r="E186" s="23">
        <f>E188+E210+E199</f>
        <v>543558.66999999993</v>
      </c>
      <c r="F186" s="23">
        <f>F188+F210+F199</f>
        <v>2445853.56</v>
      </c>
      <c r="G186" s="23">
        <f>G188+G210+G199</f>
        <v>2989412.23</v>
      </c>
      <c r="I186" s="89"/>
      <c r="J186" s="9"/>
      <c r="K186" s="9"/>
      <c r="L186" s="9"/>
    </row>
    <row r="187" spans="1:13" s="31" customFormat="1" ht="6.75" hidden="1">
      <c r="B187" s="32"/>
      <c r="C187" s="41"/>
      <c r="D187" s="41"/>
      <c r="E187" s="33"/>
      <c r="F187" s="33"/>
      <c r="G187" s="33"/>
      <c r="I187" s="90"/>
    </row>
    <row r="188" spans="1:13" ht="15" hidden="1" customHeight="1">
      <c r="B188" s="53" t="s">
        <v>14</v>
      </c>
      <c r="C188" s="207" t="s">
        <v>30</v>
      </c>
      <c r="D188" s="206"/>
      <c r="E188" s="52">
        <f>E190+E195</f>
        <v>0</v>
      </c>
      <c r="F188" s="52">
        <f>F190+F195</f>
        <v>312295.18</v>
      </c>
      <c r="G188" s="52">
        <f>G190+G195</f>
        <v>312295.18</v>
      </c>
      <c r="I188" s="9"/>
      <c r="J188" s="9"/>
      <c r="K188" s="9"/>
      <c r="L188" s="9"/>
    </row>
    <row r="189" spans="1:13" s="31" customFormat="1" ht="6.75" hidden="1">
      <c r="B189" s="32"/>
      <c r="E189" s="33"/>
      <c r="F189" s="33"/>
      <c r="G189" s="33"/>
    </row>
    <row r="190" spans="1:13" s="19" customFormat="1" ht="12" hidden="1">
      <c r="B190" s="30"/>
      <c r="C190" s="19" t="s">
        <v>16</v>
      </c>
      <c r="D190" s="19" t="s">
        <v>1</v>
      </c>
      <c r="E190" s="55">
        <f>E191+E192+E193</f>
        <v>0</v>
      </c>
      <c r="F190" s="55">
        <f>F191+F192+F193</f>
        <v>312295.18</v>
      </c>
      <c r="G190" s="55">
        <f>G191+G192+G193</f>
        <v>312295.18</v>
      </c>
    </row>
    <row r="191" spans="1:13" s="19" customFormat="1" ht="12" hidden="1">
      <c r="A191" s="19">
        <v>2</v>
      </c>
      <c r="B191" s="30"/>
      <c r="D191" s="43" t="s">
        <v>2</v>
      </c>
      <c r="E191" s="36">
        <f>G110</f>
        <v>0</v>
      </c>
      <c r="F191" s="36">
        <v>0</v>
      </c>
      <c r="G191" s="36">
        <f>F191+E191</f>
        <v>0</v>
      </c>
    </row>
    <row r="192" spans="1:13" s="19" customFormat="1" ht="12" hidden="1">
      <c r="A192" s="19">
        <v>3</v>
      </c>
      <c r="B192" s="30"/>
      <c r="D192" s="43" t="s">
        <v>3</v>
      </c>
      <c r="E192" s="36">
        <f>G111</f>
        <v>0</v>
      </c>
      <c r="F192" s="36">
        <v>312295.18</v>
      </c>
      <c r="G192" s="36">
        <f>F192+E192</f>
        <v>312295.18</v>
      </c>
      <c r="H192" s="28"/>
    </row>
    <row r="193" spans="1:12" s="19" customFormat="1" ht="12" hidden="1">
      <c r="A193" s="19">
        <v>4</v>
      </c>
      <c r="B193" s="30"/>
      <c r="D193" s="43" t="s">
        <v>4</v>
      </c>
      <c r="E193" s="36">
        <f>G112</f>
        <v>0</v>
      </c>
      <c r="F193" s="36">
        <v>0</v>
      </c>
      <c r="G193" s="36">
        <f>F193+E193</f>
        <v>0</v>
      </c>
      <c r="H193" s="28"/>
    </row>
    <row r="194" spans="1:12" s="31" customFormat="1" ht="6.75" hidden="1">
      <c r="B194" s="32"/>
      <c r="E194" s="33"/>
      <c r="F194" s="33"/>
      <c r="G194" s="33"/>
    </row>
    <row r="195" spans="1:12" hidden="1">
      <c r="B195" s="56"/>
      <c r="C195" s="11" t="s">
        <v>17</v>
      </c>
      <c r="D195" s="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19" customFormat="1" ht="12" hidden="1">
      <c r="A196" s="19">
        <v>5</v>
      </c>
      <c r="B196" s="30"/>
      <c r="D196" s="43" t="s">
        <v>6</v>
      </c>
      <c r="E196" s="36">
        <f>G115</f>
        <v>0</v>
      </c>
      <c r="F196" s="36">
        <v>0</v>
      </c>
      <c r="G196" s="36">
        <f>F196+E196</f>
        <v>0</v>
      </c>
    </row>
    <row r="197" spans="1:12" s="19" customFormat="1" ht="12" hidden="1">
      <c r="A197" s="19">
        <v>6</v>
      </c>
      <c r="B197" s="30"/>
      <c r="D197" s="43" t="s">
        <v>7</v>
      </c>
      <c r="E197" s="36">
        <f>G116</f>
        <v>0</v>
      </c>
      <c r="F197" s="36">
        <v>0</v>
      </c>
      <c r="G197" s="36">
        <f>F197+E197</f>
        <v>0</v>
      </c>
    </row>
    <row r="198" spans="1:12" s="31" customFormat="1" ht="6.75" hidden="1">
      <c r="B198" s="32"/>
      <c r="E198" s="33"/>
      <c r="F198" s="33"/>
      <c r="G198" s="33"/>
    </row>
    <row r="199" spans="1:12" ht="28.5" hidden="1" customHeight="1">
      <c r="B199" s="53" t="s">
        <v>15</v>
      </c>
      <c r="C199" s="205" t="s">
        <v>39</v>
      </c>
      <c r="D199" s="206"/>
      <c r="E199" s="52">
        <f>E201+E206</f>
        <v>543558.66999999993</v>
      </c>
      <c r="F199" s="52">
        <f>F201+F206</f>
        <v>2133558.38</v>
      </c>
      <c r="G199" s="52">
        <f>G201+G206</f>
        <v>2677117.0499999998</v>
      </c>
      <c r="I199" s="9"/>
      <c r="J199" s="9"/>
      <c r="K199" s="9"/>
      <c r="L199" s="9"/>
    </row>
    <row r="200" spans="1:12" s="31" customFormat="1" ht="6.75" hidden="1">
      <c r="B200" s="32"/>
      <c r="C200" s="41"/>
      <c r="D200" s="41"/>
      <c r="E200" s="33"/>
      <c r="F200" s="33"/>
      <c r="G200" s="33"/>
    </row>
    <row r="201" spans="1:12" s="19" customFormat="1" ht="12" hidden="1">
      <c r="B201" s="39"/>
      <c r="C201" s="19" t="s">
        <v>18</v>
      </c>
      <c r="D201" s="19" t="s">
        <v>1</v>
      </c>
      <c r="E201" s="55">
        <f>E202+E203+E204</f>
        <v>543558.66999999993</v>
      </c>
      <c r="F201" s="55">
        <f>F202+F203+F204</f>
        <v>2133558.38</v>
      </c>
      <c r="G201" s="55">
        <f>E201+F201</f>
        <v>2677117.0499999998</v>
      </c>
    </row>
    <row r="202" spans="1:12" s="19" customFormat="1" hidden="1">
      <c r="A202" s="19">
        <v>2</v>
      </c>
      <c r="B202" s="30"/>
      <c r="D202" s="43" t="s">
        <v>2</v>
      </c>
      <c r="E202" s="36">
        <f>G121</f>
        <v>171546.66999999998</v>
      </c>
      <c r="F202" s="51">
        <v>29435</v>
      </c>
      <c r="G202" s="36">
        <f>F202+E202</f>
        <v>200981.66999999998</v>
      </c>
    </row>
    <row r="203" spans="1:12" s="19" customFormat="1" ht="12" hidden="1">
      <c r="A203" s="19">
        <v>3</v>
      </c>
      <c r="B203" s="30"/>
      <c r="D203" s="43" t="s">
        <v>3</v>
      </c>
      <c r="E203" s="36">
        <f>G122</f>
        <v>372012</v>
      </c>
      <c r="F203" s="36">
        <v>2104123.38</v>
      </c>
      <c r="G203" s="36">
        <f>F203+E203</f>
        <v>2476135.38</v>
      </c>
      <c r="H203" s="28"/>
    </row>
    <row r="204" spans="1:12" s="19" customFormat="1" ht="12" hidden="1">
      <c r="A204" s="19">
        <v>4</v>
      </c>
      <c r="B204" s="30"/>
      <c r="D204" s="43" t="s">
        <v>4</v>
      </c>
      <c r="E204" s="36">
        <f>G123</f>
        <v>0</v>
      </c>
      <c r="F204" s="36">
        <v>0</v>
      </c>
      <c r="G204" s="36">
        <f>F204+E204</f>
        <v>0</v>
      </c>
      <c r="H204" s="28"/>
    </row>
    <row r="205" spans="1:12" s="31" customFormat="1" ht="6.75" hidden="1">
      <c r="B205" s="32"/>
      <c r="C205" s="41"/>
      <c r="D205" s="41"/>
      <c r="E205" s="33"/>
      <c r="F205" s="33"/>
      <c r="G205" s="33"/>
    </row>
    <row r="206" spans="1:12" hidden="1">
      <c r="B206" s="3"/>
      <c r="C206" s="11" t="s">
        <v>19</v>
      </c>
      <c r="D206" s="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19" customFormat="1" ht="12" hidden="1">
      <c r="A207" s="19">
        <v>5</v>
      </c>
      <c r="B207" s="30"/>
      <c r="D207" s="43" t="s">
        <v>6</v>
      </c>
      <c r="E207" s="36">
        <f>G126</f>
        <v>0</v>
      </c>
      <c r="F207" s="36">
        <v>0</v>
      </c>
      <c r="G207" s="36">
        <f>F207+E207</f>
        <v>0</v>
      </c>
    </row>
    <row r="208" spans="1:12" s="19" customFormat="1" ht="12" hidden="1">
      <c r="A208" s="19">
        <v>6</v>
      </c>
      <c r="B208" s="30"/>
      <c r="D208" s="43" t="s">
        <v>7</v>
      </c>
      <c r="E208" s="36">
        <f>G127</f>
        <v>0</v>
      </c>
      <c r="F208" s="36">
        <v>0</v>
      </c>
      <c r="G208" s="36">
        <f>F208+E208</f>
        <v>0</v>
      </c>
    </row>
    <row r="209" spans="1:12" s="31" customFormat="1" ht="6.75" hidden="1">
      <c r="B209" s="32"/>
      <c r="C209" s="41"/>
      <c r="D209" s="41"/>
      <c r="E209" s="33"/>
      <c r="F209" s="33"/>
      <c r="G209" s="33"/>
    </row>
    <row r="210" spans="1:12" ht="12.75" hidden="1" customHeight="1">
      <c r="B210" s="57" t="s">
        <v>33</v>
      </c>
      <c r="C210" s="205" t="s">
        <v>38</v>
      </c>
      <c r="D210" s="206"/>
      <c r="E210" s="52">
        <f>E212+E217</f>
        <v>0</v>
      </c>
      <c r="F210" s="52">
        <f>F212+F217</f>
        <v>0</v>
      </c>
      <c r="G210" s="52">
        <f>G212+G217</f>
        <v>0</v>
      </c>
    </row>
    <row r="211" spans="1:12" ht="6" hidden="1" customHeight="1">
      <c r="B211" s="7"/>
      <c r="C211" s="5"/>
      <c r="D211" s="5"/>
      <c r="E211" s="10"/>
      <c r="F211" s="10"/>
      <c r="G211" s="10"/>
    </row>
    <row r="212" spans="1:12" hidden="1">
      <c r="B212" s="3"/>
      <c r="C212" s="11" t="s">
        <v>34</v>
      </c>
      <c r="D212" s="9" t="s">
        <v>1</v>
      </c>
      <c r="E212" s="36">
        <f>E213+E214+E215</f>
        <v>0</v>
      </c>
      <c r="F212" s="36">
        <f>F213+F214+F215</f>
        <v>0</v>
      </c>
      <c r="G212" s="36">
        <f>G213+G214+G215</f>
        <v>0</v>
      </c>
    </row>
    <row r="213" spans="1:12" s="19" customFormat="1" ht="12" hidden="1">
      <c r="A213" s="19">
        <v>2</v>
      </c>
      <c r="B213" s="30"/>
      <c r="D213" s="43" t="s">
        <v>2</v>
      </c>
      <c r="E213" s="36">
        <f>G132</f>
        <v>0</v>
      </c>
      <c r="F213" s="36">
        <v>0</v>
      </c>
      <c r="G213" s="36">
        <f>F213+E213</f>
        <v>0</v>
      </c>
    </row>
    <row r="214" spans="1:12" s="19" customFormat="1" ht="12" hidden="1">
      <c r="A214" s="19">
        <v>3</v>
      </c>
      <c r="B214" s="30"/>
      <c r="D214" s="43" t="s">
        <v>3</v>
      </c>
      <c r="E214" s="36">
        <f>G133</f>
        <v>0</v>
      </c>
      <c r="F214" s="36">
        <v>0</v>
      </c>
      <c r="G214" s="36">
        <f>F214+E214</f>
        <v>0</v>
      </c>
    </row>
    <row r="215" spans="1:12" s="19" customFormat="1" ht="12" hidden="1">
      <c r="A215" s="19">
        <v>4</v>
      </c>
      <c r="B215" s="30"/>
      <c r="D215" s="43" t="s">
        <v>4</v>
      </c>
      <c r="E215" s="36">
        <f>G134</f>
        <v>0</v>
      </c>
      <c r="F215" s="36">
        <v>0</v>
      </c>
      <c r="G215" s="36">
        <f>F215+E215</f>
        <v>0</v>
      </c>
    </row>
    <row r="216" spans="1:12" s="31" customFormat="1" ht="6.75" hidden="1">
      <c r="B216" s="32"/>
      <c r="C216" s="41"/>
      <c r="D216" s="41"/>
      <c r="E216" s="33"/>
      <c r="F216" s="33"/>
      <c r="G216" s="33"/>
    </row>
    <row r="217" spans="1:12" hidden="1">
      <c r="B217" s="3"/>
      <c r="C217" s="11" t="s">
        <v>35</v>
      </c>
      <c r="D217" s="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19" customFormat="1" ht="12" hidden="1">
      <c r="A218" s="19">
        <v>5</v>
      </c>
      <c r="B218" s="30"/>
      <c r="D218" s="43" t="s">
        <v>6</v>
      </c>
      <c r="E218" s="36">
        <f>G137</f>
        <v>0</v>
      </c>
      <c r="F218" s="36">
        <v>0</v>
      </c>
      <c r="G218" s="36">
        <f>F218+E218</f>
        <v>0</v>
      </c>
    </row>
    <row r="219" spans="1:12" s="19" customFormat="1" ht="12" hidden="1">
      <c r="A219" s="19">
        <v>6</v>
      </c>
      <c r="B219" s="30"/>
      <c r="D219" s="43" t="s">
        <v>7</v>
      </c>
      <c r="E219" s="36">
        <f>G138</f>
        <v>0</v>
      </c>
      <c r="F219" s="36">
        <v>0</v>
      </c>
      <c r="G219" s="36">
        <f>F219+E219</f>
        <v>0</v>
      </c>
    </row>
    <row r="220" spans="1:12" s="31" customFormat="1" ht="6.75" hidden="1">
      <c r="B220" s="48"/>
      <c r="C220" s="49"/>
      <c r="D220" s="49"/>
      <c r="E220" s="50"/>
      <c r="F220" s="50"/>
      <c r="G220" s="50"/>
    </row>
    <row r="221" spans="1:12" ht="15" hidden="1">
      <c r="B221" s="42" t="s">
        <v>23</v>
      </c>
      <c r="C221" s="62"/>
      <c r="D221" s="22"/>
      <c r="E221" s="23">
        <f>E223+E229</f>
        <v>543558.66999999993</v>
      </c>
      <c r="F221" s="23">
        <f>F223+F229</f>
        <v>2445853.56</v>
      </c>
      <c r="G221" s="23">
        <f>G223+G229</f>
        <v>2989412.23</v>
      </c>
      <c r="I221" s="9"/>
      <c r="J221" s="9"/>
      <c r="K221" s="9"/>
      <c r="L221" s="9"/>
    </row>
    <row r="222" spans="1:12" ht="6" hidden="1" customHeight="1">
      <c r="B222" s="7"/>
      <c r="C222" s="5"/>
      <c r="D222" s="5"/>
      <c r="E222" s="10"/>
      <c r="F222" s="10"/>
      <c r="G222" s="10"/>
    </row>
    <row r="223" spans="1:12" ht="15" hidden="1" customHeight="1">
      <c r="B223" s="53" t="s">
        <v>21</v>
      </c>
      <c r="C223" s="207" t="s">
        <v>1</v>
      </c>
      <c r="D223" s="206"/>
      <c r="E223" s="52">
        <f>E225+E226+E227</f>
        <v>543558.66999999993</v>
      </c>
      <c r="F223" s="52">
        <f>F225+F226+F227</f>
        <v>2445853.56</v>
      </c>
      <c r="G223" s="52">
        <f>G225+G226+G227</f>
        <v>2989412.23</v>
      </c>
    </row>
    <row r="224" spans="1:12" s="31" customFormat="1" ht="6.75" hidden="1">
      <c r="B224" s="32"/>
      <c r="C224" s="41"/>
      <c r="D224" s="41"/>
      <c r="E224" s="33"/>
      <c r="F224" s="33"/>
      <c r="G224" s="33"/>
    </row>
    <row r="225" spans="1:13" s="19" customFormat="1" ht="12" hidden="1">
      <c r="A225" s="19">
        <v>2</v>
      </c>
      <c r="B225" s="30"/>
      <c r="C225" s="19" t="s">
        <v>2</v>
      </c>
      <c r="D225" s="43"/>
      <c r="E225" s="40">
        <f t="shared" ref="E225:F227" si="2">E191+E202+E213</f>
        <v>171546.66999999998</v>
      </c>
      <c r="F225" s="40">
        <f t="shared" si="2"/>
        <v>29435</v>
      </c>
      <c r="G225" s="40">
        <f>F225+E225</f>
        <v>200981.66999999998</v>
      </c>
    </row>
    <row r="226" spans="1:13" s="19" customFormat="1" ht="12" hidden="1">
      <c r="A226" s="19">
        <v>3</v>
      </c>
      <c r="B226" s="30"/>
      <c r="C226" s="19" t="s">
        <v>3</v>
      </c>
      <c r="D226" s="43"/>
      <c r="E226" s="40">
        <f t="shared" si="2"/>
        <v>372012</v>
      </c>
      <c r="F226" s="40">
        <f t="shared" si="2"/>
        <v>2416418.56</v>
      </c>
      <c r="G226" s="40">
        <f>F226+E226</f>
        <v>2788430.56</v>
      </c>
    </row>
    <row r="227" spans="1:13" s="19" customFormat="1" ht="12" hidden="1">
      <c r="A227" s="19">
        <v>4</v>
      </c>
      <c r="B227" s="30"/>
      <c r="C227" s="19" t="s">
        <v>4</v>
      </c>
      <c r="D227" s="43"/>
      <c r="E227" s="40">
        <f t="shared" si="2"/>
        <v>0</v>
      </c>
      <c r="F227" s="40">
        <f t="shared" si="2"/>
        <v>0</v>
      </c>
      <c r="G227" s="40">
        <f>F227+E227</f>
        <v>0</v>
      </c>
    </row>
    <row r="228" spans="1:13" s="31" customFormat="1" ht="6.75" hidden="1">
      <c r="B228" s="32"/>
      <c r="C228" s="41"/>
      <c r="D228" s="41"/>
      <c r="E228" s="47"/>
      <c r="F228" s="47"/>
      <c r="G228" s="33"/>
    </row>
    <row r="229" spans="1:13" hidden="1">
      <c r="B229" s="53" t="s">
        <v>22</v>
      </c>
      <c r="C229" s="9" t="s">
        <v>5</v>
      </c>
      <c r="D229" s="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19" customFormat="1" ht="12" hidden="1">
      <c r="A230" s="19">
        <v>5</v>
      </c>
      <c r="B230" s="30"/>
      <c r="C230" s="19" t="s">
        <v>6</v>
      </c>
      <c r="D230" s="43"/>
      <c r="E230" s="40">
        <f>E196+E207+E218</f>
        <v>0</v>
      </c>
      <c r="F230" s="40">
        <f>F196+F207+F218</f>
        <v>0</v>
      </c>
      <c r="G230" s="40">
        <f>F230+E230</f>
        <v>0</v>
      </c>
    </row>
    <row r="231" spans="1:13" s="19" customFormat="1" ht="12" hidden="1">
      <c r="A231" s="19">
        <v>6</v>
      </c>
      <c r="B231" s="30"/>
      <c r="C231" s="19" t="s">
        <v>7</v>
      </c>
      <c r="D231" s="43"/>
      <c r="E231" s="40">
        <f>E197+E208+E219</f>
        <v>0</v>
      </c>
      <c r="F231" s="40">
        <f>F197+F208+F219</f>
        <v>0</v>
      </c>
      <c r="G231" s="40">
        <f>F231+E231</f>
        <v>0</v>
      </c>
    </row>
    <row r="232" spans="1:13" s="19" customFormat="1" ht="12" hidden="1">
      <c r="B232" s="30"/>
      <c r="C232" s="64"/>
      <c r="D232" s="34"/>
      <c r="E232" s="35"/>
      <c r="F232" s="36"/>
      <c r="G232" s="36"/>
      <c r="I232" s="37"/>
      <c r="K232" s="38"/>
      <c r="M232" s="38"/>
    </row>
    <row r="233" spans="1:13" s="65" customFormat="1" ht="15.75" hidden="1">
      <c r="B233" s="58" t="s">
        <v>49</v>
      </c>
      <c r="C233" s="59"/>
      <c r="D233" s="60"/>
      <c r="E233" s="61">
        <f>E172-E186</f>
        <v>167597149.69000003</v>
      </c>
      <c r="F233" s="61">
        <f>F172-F186</f>
        <v>75015010.429999992</v>
      </c>
      <c r="G233" s="61">
        <f>G172-G186</f>
        <v>242612160.12</v>
      </c>
    </row>
    <row r="234" spans="1:13" s="31" customFormat="1" ht="6.75" hidden="1">
      <c r="B234" s="48"/>
      <c r="C234" s="49"/>
      <c r="D234" s="49"/>
      <c r="E234" s="50"/>
      <c r="F234" s="50"/>
      <c r="G234" s="50"/>
    </row>
    <row r="235" spans="1:13" ht="18" hidden="1" customHeight="1">
      <c r="C235" s="204"/>
      <c r="D235" s="204"/>
      <c r="E235" s="204"/>
      <c r="F235" s="204"/>
      <c r="G235" s="204"/>
    </row>
    <row r="236" spans="1:13" hidden="1">
      <c r="C236" s="203" t="s">
        <v>8</v>
      </c>
      <c r="D236" s="203"/>
      <c r="E236" s="203" t="s">
        <v>9</v>
      </c>
      <c r="F236" s="203"/>
      <c r="G236" s="203"/>
    </row>
    <row r="237" spans="1:13" hidden="1">
      <c r="D237" s="71"/>
      <c r="E237" s="20"/>
      <c r="F237" s="15"/>
      <c r="G237" s="15"/>
    </row>
    <row r="238" spans="1:13" hidden="1">
      <c r="D238" s="71"/>
      <c r="E238" s="20"/>
      <c r="F238" s="15"/>
      <c r="G238" s="15"/>
    </row>
    <row r="239" spans="1:13" hidden="1">
      <c r="D239" s="5"/>
      <c r="E239" s="20"/>
      <c r="F239" s="5"/>
      <c r="G239" s="5"/>
    </row>
    <row r="240" spans="1:13" hidden="1">
      <c r="C240" s="203" t="s">
        <v>41</v>
      </c>
      <c r="D240" s="203"/>
      <c r="E240" s="202" t="s">
        <v>40</v>
      </c>
      <c r="F240" s="202"/>
      <c r="G240" s="202"/>
    </row>
    <row r="241" spans="2:10" ht="15" hidden="1">
      <c r="D241" s="69" t="s">
        <v>101</v>
      </c>
      <c r="E241" s="202" t="s">
        <v>117</v>
      </c>
      <c r="F241" s="202"/>
      <c r="G241" s="202"/>
    </row>
    <row r="242" spans="2:10" ht="15" hidden="1">
      <c r="D242" s="69" t="s">
        <v>100</v>
      </c>
      <c r="E242" s="203" t="s">
        <v>102</v>
      </c>
      <c r="F242" s="203"/>
      <c r="G242" s="203"/>
    </row>
    <row r="243" spans="2:10" hidden="1"/>
    <row r="244" spans="2:10" ht="15" hidden="1">
      <c r="D244" s="69"/>
      <c r="E244" s="5"/>
      <c r="F244" s="208"/>
      <c r="G244" s="208"/>
    </row>
    <row r="245" spans="2:10" ht="15.75" hidden="1">
      <c r="B245" s="209" t="s">
        <v>27</v>
      </c>
      <c r="C245" s="209"/>
      <c r="D245" s="209"/>
      <c r="E245" s="209"/>
      <c r="F245" s="209"/>
      <c r="G245" s="209"/>
    </row>
    <row r="246" spans="2:10" ht="15.75" hidden="1">
      <c r="B246" s="209" t="s">
        <v>26</v>
      </c>
      <c r="C246" s="209"/>
      <c r="D246" s="209"/>
      <c r="E246" s="209"/>
      <c r="F246" s="209"/>
      <c r="G246" s="209"/>
    </row>
    <row r="247" spans="2:10" hidden="1">
      <c r="B247" s="203" t="s">
        <v>28</v>
      </c>
      <c r="C247" s="203"/>
      <c r="D247" s="203"/>
      <c r="E247" s="203"/>
      <c r="F247" s="203"/>
      <c r="G247" s="203"/>
    </row>
    <row r="248" spans="2:10" hidden="1">
      <c r="B248" s="25"/>
      <c r="C248" s="26"/>
      <c r="D248" s="26"/>
      <c r="E248" s="27"/>
      <c r="F248" s="26"/>
      <c r="G248" s="26"/>
    </row>
    <row r="249" spans="2:10" hidden="1">
      <c r="B249" s="24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>
      <c r="B250" s="25"/>
      <c r="C250" s="11"/>
      <c r="D250" s="11"/>
      <c r="E250" s="29"/>
      <c r="F250" s="11"/>
      <c r="G250" s="11"/>
    </row>
    <row r="251" spans="2:10" ht="25.5" hidden="1">
      <c r="B251" s="72"/>
      <c r="C251" s="1" t="s">
        <v>0</v>
      </c>
      <c r="D251" s="2"/>
      <c r="E251" s="21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>
      <c r="B252" s="45"/>
      <c r="C252" s="46"/>
      <c r="D252" s="46"/>
      <c r="E252" s="47"/>
      <c r="F252" s="47"/>
      <c r="G252" s="47"/>
    </row>
    <row r="253" spans="2:10" ht="15" hidden="1">
      <c r="B253" s="42" t="s">
        <v>24</v>
      </c>
      <c r="C253" s="5"/>
      <c r="D253" s="22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>
      <c r="B254" s="32"/>
      <c r="C254" s="41"/>
      <c r="D254" s="41"/>
      <c r="E254" s="33"/>
      <c r="F254" s="33"/>
      <c r="G254" s="33"/>
    </row>
    <row r="255" spans="2:10" ht="40.9" hidden="1" customHeight="1">
      <c r="B255" s="53" t="s">
        <v>12</v>
      </c>
      <c r="C255" s="205" t="s">
        <v>42</v>
      </c>
      <c r="D255" s="206"/>
      <c r="E255" s="54">
        <f>E257+E258</f>
        <v>243520610.28</v>
      </c>
      <c r="F255" s="54">
        <f>F257+F258</f>
        <v>44866043</v>
      </c>
      <c r="G255" s="54">
        <f>G257+G258</f>
        <v>288386653.27999997</v>
      </c>
      <c r="I255" s="76">
        <v>319055711.27999997</v>
      </c>
      <c r="J255" s="96"/>
    </row>
    <row r="256" spans="2:10" hidden="1">
      <c r="B256" s="32"/>
      <c r="C256" s="41"/>
      <c r="D256" s="41"/>
      <c r="E256" s="33"/>
      <c r="F256" s="33"/>
      <c r="G256" s="33"/>
    </row>
    <row r="257" spans="2:9" hidden="1">
      <c r="B257" s="30"/>
      <c r="C257" s="64" t="s">
        <v>36</v>
      </c>
      <c r="D257" s="34" t="s">
        <v>10</v>
      </c>
      <c r="E257" s="78">
        <f>G176</f>
        <v>187207800</v>
      </c>
      <c r="F257" s="78">
        <v>30669058</v>
      </c>
      <c r="G257" s="36">
        <f>F257+E257</f>
        <v>217876858</v>
      </c>
    </row>
    <row r="258" spans="2:9" hidden="1">
      <c r="B258" s="30"/>
      <c r="C258" s="64" t="s">
        <v>37</v>
      </c>
      <c r="D258" s="34" t="s">
        <v>11</v>
      </c>
      <c r="E258" s="78">
        <f>G177</f>
        <v>56312810.280000001</v>
      </c>
      <c r="F258" s="78">
        <v>14196985</v>
      </c>
      <c r="G258" s="36">
        <f>F258+E258</f>
        <v>70509795.280000001</v>
      </c>
    </row>
    <row r="259" spans="2:9" hidden="1">
      <c r="B259" s="32"/>
      <c r="C259" s="41"/>
      <c r="D259" s="41"/>
      <c r="E259" s="33"/>
      <c r="F259" s="33"/>
      <c r="G259" s="33"/>
    </row>
    <row r="260" spans="2:9" ht="15" hidden="1">
      <c r="B260" s="53" t="s">
        <v>13</v>
      </c>
      <c r="C260" s="205" t="s">
        <v>45</v>
      </c>
      <c r="D260" s="206"/>
      <c r="E260" s="52">
        <f>E262+E263</f>
        <v>2080962.07</v>
      </c>
      <c r="F260" s="52">
        <f>F262+F263</f>
        <v>1161578.8899999999</v>
      </c>
      <c r="G260" s="52">
        <f>G262+G263</f>
        <v>3242540.96</v>
      </c>
    </row>
    <row r="261" spans="2:9" hidden="1">
      <c r="B261" s="32"/>
      <c r="C261" s="41"/>
      <c r="D261" s="41"/>
      <c r="E261" s="33"/>
      <c r="F261" s="33"/>
      <c r="G261" s="33"/>
    </row>
    <row r="262" spans="2:9" hidden="1">
      <c r="B262" s="30"/>
      <c r="C262" s="64" t="s">
        <v>43</v>
      </c>
      <c r="D262" s="91" t="s">
        <v>10</v>
      </c>
      <c r="E262" s="93">
        <f>G181</f>
        <v>1567560.62</v>
      </c>
      <c r="F262" s="92">
        <v>886015.72</v>
      </c>
      <c r="G262" s="78">
        <f>F262+E262</f>
        <v>2453576.34</v>
      </c>
    </row>
    <row r="263" spans="2:9" hidden="1">
      <c r="B263" s="30"/>
      <c r="C263" s="64" t="s">
        <v>44</v>
      </c>
      <c r="D263" s="91" t="s">
        <v>11</v>
      </c>
      <c r="E263" s="93">
        <f>G182</f>
        <v>513401.44999999995</v>
      </c>
      <c r="F263" s="92">
        <v>275563.17</v>
      </c>
      <c r="G263" s="78">
        <f>F263+E263</f>
        <v>788964.61999999988</v>
      </c>
    </row>
    <row r="264" spans="2:9" hidden="1">
      <c r="B264" s="32"/>
      <c r="C264" s="41"/>
      <c r="D264" s="41"/>
      <c r="E264" s="33"/>
      <c r="F264" s="33"/>
      <c r="G264" s="33"/>
    </row>
    <row r="265" spans="2:9" ht="25.5" hidden="1">
      <c r="B265" s="18"/>
      <c r="C265" s="1" t="s">
        <v>0</v>
      </c>
      <c r="D265" s="2"/>
      <c r="E265" s="21" t="s">
        <v>25</v>
      </c>
      <c r="F265" s="13" t="s">
        <v>46</v>
      </c>
      <c r="G265" s="13" t="s">
        <v>20</v>
      </c>
    </row>
    <row r="266" spans="2:9" hidden="1">
      <c r="B266" s="45"/>
      <c r="C266" s="46"/>
      <c r="D266" s="46"/>
      <c r="E266" s="47"/>
      <c r="F266" s="47"/>
      <c r="G266" s="47"/>
    </row>
    <row r="267" spans="2:9" ht="15" hidden="1">
      <c r="B267" s="42" t="s">
        <v>31</v>
      </c>
      <c r="C267" s="15"/>
      <c r="D267" s="22"/>
      <c r="E267" s="23">
        <f>E269+E291+E280</f>
        <v>2989412.23</v>
      </c>
      <c r="F267" s="23">
        <f>F269+F291+F280</f>
        <v>35819166.189999998</v>
      </c>
      <c r="G267" s="23">
        <f>G269+G291+G280</f>
        <v>38808578.420000002</v>
      </c>
      <c r="I267" s="76">
        <v>35819166.190000005</v>
      </c>
    </row>
    <row r="268" spans="2:9" hidden="1">
      <c r="B268" s="32"/>
      <c r="C268" s="41"/>
      <c r="D268" s="41"/>
      <c r="E268" s="33"/>
      <c r="F268" s="33"/>
      <c r="G268" s="33"/>
    </row>
    <row r="269" spans="2:9" ht="15" hidden="1">
      <c r="B269" s="53" t="s">
        <v>14</v>
      </c>
      <c r="C269" s="207" t="s">
        <v>30</v>
      </c>
      <c r="D269" s="206"/>
      <c r="E269" s="52">
        <f>E271+E276</f>
        <v>312295.18</v>
      </c>
      <c r="F269" s="52">
        <f>F271+F276</f>
        <v>10563522.800000001</v>
      </c>
      <c r="G269" s="52">
        <f>G271+G276</f>
        <v>10875817.98</v>
      </c>
    </row>
    <row r="270" spans="2:9" hidden="1">
      <c r="B270" s="32"/>
      <c r="C270" s="31"/>
      <c r="D270" s="31"/>
      <c r="E270" s="33"/>
      <c r="F270" s="33"/>
      <c r="G270" s="33"/>
    </row>
    <row r="271" spans="2:9" hidden="1">
      <c r="B271" s="30"/>
      <c r="C271" s="19" t="s">
        <v>16</v>
      </c>
      <c r="D271" s="19" t="s">
        <v>1</v>
      </c>
      <c r="E271" s="55">
        <f>E272+E273+E274</f>
        <v>312295.18</v>
      </c>
      <c r="F271" s="55">
        <f>F272+F273+F274</f>
        <v>10563522.800000001</v>
      </c>
      <c r="G271" s="55">
        <f>G272+G273+G274</f>
        <v>10875817.98</v>
      </c>
    </row>
    <row r="272" spans="2:9" hidden="1">
      <c r="B272" s="30"/>
      <c r="C272" s="19"/>
      <c r="D272" s="43" t="s">
        <v>2</v>
      </c>
      <c r="E272" s="36">
        <f>G191</f>
        <v>0</v>
      </c>
      <c r="F272" s="36">
        <v>0</v>
      </c>
      <c r="G272" s="36">
        <f>F272+E272</f>
        <v>0</v>
      </c>
    </row>
    <row r="273" spans="2:7" hidden="1">
      <c r="B273" s="30"/>
      <c r="C273" s="19"/>
      <c r="D273" s="43" t="s">
        <v>3</v>
      </c>
      <c r="E273" s="36">
        <f>G192</f>
        <v>312295.18</v>
      </c>
      <c r="F273" s="36">
        <v>7894260.6799999997</v>
      </c>
      <c r="G273" s="36">
        <f>F273+E273</f>
        <v>8206555.8599999994</v>
      </c>
    </row>
    <row r="274" spans="2:7" hidden="1">
      <c r="B274" s="30"/>
      <c r="C274" s="19"/>
      <c r="D274" s="43" t="s">
        <v>4</v>
      </c>
      <c r="E274" s="36">
        <f>G193</f>
        <v>0</v>
      </c>
      <c r="F274" s="36">
        <v>2669262.12</v>
      </c>
      <c r="G274" s="36">
        <f>F274+E274</f>
        <v>2669262.12</v>
      </c>
    </row>
    <row r="275" spans="2:7" hidden="1">
      <c r="B275" s="32"/>
      <c r="C275" s="31"/>
      <c r="D275" s="31"/>
      <c r="E275" s="33"/>
      <c r="F275" s="33"/>
      <c r="G275" s="33"/>
    </row>
    <row r="276" spans="2:7" hidden="1">
      <c r="B276" s="56"/>
      <c r="C276" s="11" t="s">
        <v>17</v>
      </c>
      <c r="D276" s="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>
      <c r="B277" s="30"/>
      <c r="C277" s="19"/>
      <c r="D277" s="43" t="s">
        <v>6</v>
      </c>
      <c r="E277" s="36">
        <f>G196</f>
        <v>0</v>
      </c>
      <c r="F277" s="36">
        <v>0</v>
      </c>
      <c r="G277" s="36">
        <f>F277+E277</f>
        <v>0</v>
      </c>
    </row>
    <row r="278" spans="2:7" hidden="1">
      <c r="B278" s="30"/>
      <c r="C278" s="19"/>
      <c r="D278" s="43" t="s">
        <v>7</v>
      </c>
      <c r="E278" s="36">
        <f>G197</f>
        <v>0</v>
      </c>
      <c r="F278" s="36">
        <v>0</v>
      </c>
      <c r="G278" s="36">
        <f>F278+E278</f>
        <v>0</v>
      </c>
    </row>
    <row r="279" spans="2:7" hidden="1">
      <c r="B279" s="32"/>
      <c r="C279" s="31"/>
      <c r="D279" s="31"/>
      <c r="E279" s="33"/>
      <c r="F279" s="33"/>
      <c r="G279" s="33"/>
    </row>
    <row r="280" spans="2:7" ht="15" hidden="1">
      <c r="B280" s="53" t="s">
        <v>15</v>
      </c>
      <c r="C280" s="205" t="s">
        <v>39</v>
      </c>
      <c r="D280" s="206"/>
      <c r="E280" s="52">
        <f>E282+E287</f>
        <v>2677117.0499999998</v>
      </c>
      <c r="F280" s="52">
        <f>F282+F287</f>
        <v>25255643.390000001</v>
      </c>
      <c r="G280" s="52">
        <f>G282+G287</f>
        <v>27932760.440000001</v>
      </c>
    </row>
    <row r="281" spans="2:7" hidden="1">
      <c r="B281" s="32"/>
      <c r="C281" s="41"/>
      <c r="D281" s="41"/>
      <c r="E281" s="33"/>
      <c r="F281" s="33"/>
      <c r="G281" s="33"/>
    </row>
    <row r="282" spans="2:7" hidden="1">
      <c r="B282" s="39"/>
      <c r="C282" s="19" t="s">
        <v>18</v>
      </c>
      <c r="D282" s="19" t="s">
        <v>1</v>
      </c>
      <c r="E282" s="55">
        <f>E283+E284+E285</f>
        <v>2677117.0499999998</v>
      </c>
      <c r="F282" s="55">
        <f>F283+F284+F285</f>
        <v>25053513.800000001</v>
      </c>
      <c r="G282" s="55">
        <f>E282+F282</f>
        <v>27730630.850000001</v>
      </c>
    </row>
    <row r="283" spans="2:7" hidden="1">
      <c r="B283" s="30"/>
      <c r="C283" s="19"/>
      <c r="D283" s="43" t="s">
        <v>2</v>
      </c>
      <c r="E283" s="36">
        <f>G202</f>
        <v>200981.66999999998</v>
      </c>
      <c r="F283" s="51">
        <v>1637317.07</v>
      </c>
      <c r="G283" s="36">
        <f>F283+E283</f>
        <v>1838298.74</v>
      </c>
    </row>
    <row r="284" spans="2:7" hidden="1">
      <c r="B284" s="30"/>
      <c r="C284" s="19"/>
      <c r="D284" s="43" t="s">
        <v>3</v>
      </c>
      <c r="E284" s="36">
        <f>G203</f>
        <v>2476135.38</v>
      </c>
      <c r="F284" s="36">
        <v>23416196.73</v>
      </c>
      <c r="G284" s="36">
        <f>F284+E284</f>
        <v>25892332.109999999</v>
      </c>
    </row>
    <row r="285" spans="2:7" hidden="1">
      <c r="B285" s="30"/>
      <c r="C285" s="19"/>
      <c r="D285" s="43" t="s">
        <v>4</v>
      </c>
      <c r="E285" s="36">
        <f>G204</f>
        <v>0</v>
      </c>
      <c r="F285" s="36">
        <v>0</v>
      </c>
      <c r="G285" s="36">
        <f>F285+E285</f>
        <v>0</v>
      </c>
    </row>
    <row r="286" spans="2:7" hidden="1">
      <c r="B286" s="32"/>
      <c r="C286" s="41"/>
      <c r="D286" s="41"/>
      <c r="E286" s="33"/>
      <c r="F286" s="33"/>
      <c r="G286" s="33"/>
    </row>
    <row r="287" spans="2:7" hidden="1">
      <c r="B287" s="3"/>
      <c r="C287" s="11" t="s">
        <v>19</v>
      </c>
      <c r="D287" s="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>
      <c r="B288" s="30"/>
      <c r="C288" s="19"/>
      <c r="D288" s="43" t="s">
        <v>6</v>
      </c>
      <c r="E288" s="36">
        <f>G207</f>
        <v>0</v>
      </c>
      <c r="F288" s="36">
        <v>0</v>
      </c>
      <c r="G288" s="36">
        <f>F288+E288</f>
        <v>0</v>
      </c>
    </row>
    <row r="289" spans="2:7" hidden="1">
      <c r="B289" s="30"/>
      <c r="C289" s="19"/>
      <c r="D289" s="43" t="s">
        <v>7</v>
      </c>
      <c r="E289" s="36">
        <f>G208</f>
        <v>0</v>
      </c>
      <c r="F289" s="36">
        <v>202129.59</v>
      </c>
      <c r="G289" s="36">
        <f>F289+E289</f>
        <v>202129.59</v>
      </c>
    </row>
    <row r="290" spans="2:7" hidden="1">
      <c r="B290" s="32"/>
      <c r="C290" s="41"/>
      <c r="D290" s="41"/>
      <c r="E290" s="33"/>
      <c r="F290" s="33"/>
      <c r="G290" s="33"/>
    </row>
    <row r="291" spans="2:7" ht="15" hidden="1">
      <c r="B291" s="57" t="s">
        <v>33</v>
      </c>
      <c r="C291" s="205" t="s">
        <v>38</v>
      </c>
      <c r="D291" s="206"/>
      <c r="E291" s="52">
        <f>E293+E298</f>
        <v>0</v>
      </c>
      <c r="F291" s="52">
        <f>F293+F298</f>
        <v>0</v>
      </c>
      <c r="G291" s="52">
        <f>G293+G298</f>
        <v>0</v>
      </c>
    </row>
    <row r="292" spans="2:7" hidden="1">
      <c r="B292" s="7"/>
      <c r="C292" s="5"/>
      <c r="D292" s="5"/>
      <c r="E292" s="10"/>
      <c r="F292" s="10"/>
      <c r="G292" s="10"/>
    </row>
    <row r="293" spans="2:7" hidden="1">
      <c r="B293" s="3"/>
      <c r="C293" s="11" t="s">
        <v>34</v>
      </c>
      <c r="D293" s="9" t="s">
        <v>1</v>
      </c>
      <c r="E293" s="36">
        <f>E294+E295+E296</f>
        <v>0</v>
      </c>
      <c r="F293" s="36">
        <f>F294+F295+F296</f>
        <v>0</v>
      </c>
      <c r="G293" s="36">
        <f>G294+G295+G296</f>
        <v>0</v>
      </c>
    </row>
    <row r="294" spans="2:7" hidden="1">
      <c r="B294" s="30"/>
      <c r="C294" s="19"/>
      <c r="D294" s="43" t="s">
        <v>2</v>
      </c>
      <c r="E294" s="36">
        <f>G213</f>
        <v>0</v>
      </c>
      <c r="F294" s="36">
        <v>0</v>
      </c>
      <c r="G294" s="36">
        <f>F294+E294</f>
        <v>0</v>
      </c>
    </row>
    <row r="295" spans="2:7" hidden="1">
      <c r="B295" s="30"/>
      <c r="C295" s="19"/>
      <c r="D295" s="43" t="s">
        <v>3</v>
      </c>
      <c r="E295" s="36">
        <f>G214</f>
        <v>0</v>
      </c>
      <c r="F295" s="36">
        <v>0</v>
      </c>
      <c r="G295" s="36">
        <f>F295+E295</f>
        <v>0</v>
      </c>
    </row>
    <row r="296" spans="2:7" hidden="1">
      <c r="B296" s="30"/>
      <c r="C296" s="19"/>
      <c r="D296" s="43" t="s">
        <v>4</v>
      </c>
      <c r="E296" s="36">
        <f>G215</f>
        <v>0</v>
      </c>
      <c r="F296" s="36">
        <v>0</v>
      </c>
      <c r="G296" s="36">
        <f>F296+E296</f>
        <v>0</v>
      </c>
    </row>
    <row r="297" spans="2:7" hidden="1">
      <c r="B297" s="32"/>
      <c r="C297" s="41"/>
      <c r="D297" s="41"/>
      <c r="E297" s="33"/>
      <c r="F297" s="33"/>
      <c r="G297" s="33"/>
    </row>
    <row r="298" spans="2:7" hidden="1">
      <c r="B298" s="3"/>
      <c r="C298" s="11" t="s">
        <v>35</v>
      </c>
      <c r="D298" s="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>
      <c r="B299" s="30"/>
      <c r="C299" s="19"/>
      <c r="D299" s="43" t="s">
        <v>6</v>
      </c>
      <c r="E299" s="36">
        <f>G218</f>
        <v>0</v>
      </c>
      <c r="F299" s="36">
        <v>0</v>
      </c>
      <c r="G299" s="36">
        <f>F299+E299</f>
        <v>0</v>
      </c>
    </row>
    <row r="300" spans="2:7" hidden="1">
      <c r="B300" s="30"/>
      <c r="C300" s="19"/>
      <c r="D300" s="43" t="s">
        <v>7</v>
      </c>
      <c r="E300" s="36">
        <f>G219</f>
        <v>0</v>
      </c>
      <c r="F300" s="36">
        <v>0</v>
      </c>
      <c r="G300" s="36">
        <f>F300+E300</f>
        <v>0</v>
      </c>
    </row>
    <row r="301" spans="2:7" hidden="1">
      <c r="B301" s="48"/>
      <c r="C301" s="49"/>
      <c r="D301" s="49"/>
      <c r="E301" s="50"/>
      <c r="F301" s="50"/>
      <c r="G301" s="50"/>
    </row>
    <row r="302" spans="2:7" ht="15" hidden="1">
      <c r="B302" s="42" t="s">
        <v>23</v>
      </c>
      <c r="C302" s="62"/>
      <c r="D302" s="22"/>
      <c r="E302" s="23">
        <f>E304+E310</f>
        <v>2989412.23</v>
      </c>
      <c r="F302" s="23">
        <f>F304+F310</f>
        <v>35819166.190000005</v>
      </c>
      <c r="G302" s="23">
        <f>G304+G310</f>
        <v>38808578.420000002</v>
      </c>
    </row>
    <row r="303" spans="2:7" hidden="1">
      <c r="B303" s="7"/>
      <c r="C303" s="5"/>
      <c r="D303" s="5"/>
      <c r="E303" s="10"/>
      <c r="F303" s="10"/>
      <c r="G303" s="10"/>
    </row>
    <row r="304" spans="2:7" ht="15" hidden="1">
      <c r="B304" s="53" t="s">
        <v>21</v>
      </c>
      <c r="C304" s="207" t="s">
        <v>1</v>
      </c>
      <c r="D304" s="206"/>
      <c r="E304" s="52">
        <f>E306+E307+E308</f>
        <v>2989412.23</v>
      </c>
      <c r="F304" s="52">
        <f>F306+F307+F308</f>
        <v>35617036.600000001</v>
      </c>
      <c r="G304" s="52">
        <f>G306+G307+G308</f>
        <v>38606448.829999998</v>
      </c>
    </row>
    <row r="305" spans="2:7" hidden="1">
      <c r="B305" s="32"/>
      <c r="C305" s="41"/>
      <c r="D305" s="41"/>
      <c r="E305" s="33"/>
      <c r="F305" s="33"/>
      <c r="G305" s="33"/>
    </row>
    <row r="306" spans="2:7" hidden="1">
      <c r="B306" s="30"/>
      <c r="C306" s="19" t="s">
        <v>2</v>
      </c>
      <c r="D306" s="43"/>
      <c r="E306" s="40">
        <f t="shared" ref="E306:F308" si="3">E272+E283+E294</f>
        <v>200981.66999999998</v>
      </c>
      <c r="F306" s="40">
        <f t="shared" si="3"/>
        <v>1637317.07</v>
      </c>
      <c r="G306" s="40">
        <f>F306+E306</f>
        <v>1838298.74</v>
      </c>
    </row>
    <row r="307" spans="2:7" hidden="1">
      <c r="B307" s="30"/>
      <c r="C307" s="19" t="s">
        <v>3</v>
      </c>
      <c r="D307" s="43"/>
      <c r="E307" s="40">
        <f t="shared" si="3"/>
        <v>2788430.56</v>
      </c>
      <c r="F307" s="40">
        <f t="shared" si="3"/>
        <v>31310457.41</v>
      </c>
      <c r="G307" s="40">
        <f>F307+E307</f>
        <v>34098887.969999999</v>
      </c>
    </row>
    <row r="308" spans="2:7" hidden="1">
      <c r="B308" s="30"/>
      <c r="C308" s="19" t="s">
        <v>4</v>
      </c>
      <c r="D308" s="43"/>
      <c r="E308" s="40">
        <f t="shared" si="3"/>
        <v>0</v>
      </c>
      <c r="F308" s="40">
        <f t="shared" si="3"/>
        <v>2669262.12</v>
      </c>
      <c r="G308" s="40">
        <f>F308+E308</f>
        <v>2669262.12</v>
      </c>
    </row>
    <row r="309" spans="2:7" hidden="1">
      <c r="B309" s="32"/>
      <c r="C309" s="41"/>
      <c r="D309" s="41"/>
      <c r="E309" s="47"/>
      <c r="F309" s="47"/>
      <c r="G309" s="33"/>
    </row>
    <row r="310" spans="2:7" hidden="1">
      <c r="B310" s="53" t="s">
        <v>22</v>
      </c>
      <c r="C310" s="9" t="s">
        <v>5</v>
      </c>
      <c r="D310" s="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>
      <c r="B311" s="30"/>
      <c r="C311" s="19" t="s">
        <v>6</v>
      </c>
      <c r="D311" s="43"/>
      <c r="E311" s="40">
        <f>E277+E288+E299</f>
        <v>0</v>
      </c>
      <c r="F311" s="40">
        <f>F277+F288+F299</f>
        <v>0</v>
      </c>
      <c r="G311" s="40">
        <f>F311+E311</f>
        <v>0</v>
      </c>
    </row>
    <row r="312" spans="2:7" hidden="1">
      <c r="B312" s="30"/>
      <c r="C312" s="19" t="s">
        <v>7</v>
      </c>
      <c r="D312" s="43"/>
      <c r="E312" s="40">
        <f>E278+E289+E300</f>
        <v>0</v>
      </c>
      <c r="F312" s="40">
        <f>F278+F289+F300</f>
        <v>202129.59</v>
      </c>
      <c r="G312" s="40">
        <f>F312+E312</f>
        <v>202129.59</v>
      </c>
    </row>
    <row r="313" spans="2:7" hidden="1">
      <c r="B313" s="30"/>
      <c r="C313" s="64"/>
      <c r="D313" s="34"/>
      <c r="E313" s="35"/>
      <c r="F313" s="36"/>
      <c r="G313" s="36"/>
    </row>
    <row r="314" spans="2:7" ht="15.75" hidden="1">
      <c r="B314" s="58" t="s">
        <v>49</v>
      </c>
      <c r="C314" s="59"/>
      <c r="D314" s="60"/>
      <c r="E314" s="61">
        <f>E253-E267</f>
        <v>242612160.12</v>
      </c>
      <c r="F314" s="61">
        <f>F253-F267</f>
        <v>10208455.700000003</v>
      </c>
      <c r="G314" s="61">
        <f>G253-G267</f>
        <v>252820615.81999993</v>
      </c>
    </row>
    <row r="315" spans="2:7" hidden="1">
      <c r="B315" s="48"/>
      <c r="C315" s="49"/>
      <c r="D315" s="49"/>
      <c r="E315" s="50"/>
      <c r="F315" s="50"/>
      <c r="G315" s="50"/>
    </row>
    <row r="316" spans="2:7" hidden="1">
      <c r="C316" s="204"/>
      <c r="D316" s="204"/>
      <c r="E316" s="204"/>
      <c r="F316" s="204"/>
      <c r="G316" s="204"/>
    </row>
    <row r="317" spans="2:7" hidden="1">
      <c r="C317" s="203" t="s">
        <v>8</v>
      </c>
      <c r="D317" s="203"/>
      <c r="E317" s="203" t="s">
        <v>9</v>
      </c>
      <c r="F317" s="203"/>
      <c r="G317" s="203"/>
    </row>
    <row r="318" spans="2:7" hidden="1">
      <c r="D318" s="5"/>
      <c r="E318" s="20"/>
      <c r="F318" s="5"/>
      <c r="G318" s="5"/>
    </row>
    <row r="319" spans="2:7" hidden="1">
      <c r="C319" s="203" t="s">
        <v>41</v>
      </c>
      <c r="D319" s="203"/>
      <c r="E319" s="202" t="s">
        <v>40</v>
      </c>
      <c r="F319" s="202"/>
      <c r="G319" s="202"/>
    </row>
    <row r="320" spans="2:7" ht="15" hidden="1">
      <c r="D320" s="69" t="s">
        <v>101</v>
      </c>
      <c r="E320" s="202" t="s">
        <v>117</v>
      </c>
      <c r="F320" s="202"/>
      <c r="G320" s="202"/>
    </row>
    <row r="321" spans="2:7" ht="15" hidden="1">
      <c r="D321" s="69" t="s">
        <v>100</v>
      </c>
      <c r="E321" s="203" t="s">
        <v>102</v>
      </c>
      <c r="F321" s="203"/>
      <c r="G321" s="203"/>
    </row>
    <row r="322" spans="2:7" hidden="1"/>
    <row r="323" spans="2:7" hidden="1"/>
    <row r="324" spans="2:7" hidden="1"/>
    <row r="325" spans="2:7" hidden="1"/>
    <row r="326" spans="2:7" ht="15" hidden="1">
      <c r="D326" s="69"/>
      <c r="E326" s="5"/>
      <c r="F326" s="208"/>
      <c r="G326" s="208"/>
    </row>
    <row r="327" spans="2:7" ht="15.75" hidden="1">
      <c r="B327" s="209" t="s">
        <v>27</v>
      </c>
      <c r="C327" s="209"/>
      <c r="D327" s="209"/>
      <c r="E327" s="209"/>
      <c r="F327" s="209"/>
      <c r="G327" s="209"/>
    </row>
    <row r="328" spans="2:7" ht="15.75" hidden="1">
      <c r="B328" s="209" t="s">
        <v>26</v>
      </c>
      <c r="C328" s="209"/>
      <c r="D328" s="209"/>
      <c r="E328" s="209"/>
      <c r="F328" s="209"/>
      <c r="G328" s="209"/>
    </row>
    <row r="329" spans="2:7" hidden="1">
      <c r="B329" s="203" t="s">
        <v>28</v>
      </c>
      <c r="C329" s="203"/>
      <c r="D329" s="203"/>
      <c r="E329" s="203"/>
      <c r="F329" s="203"/>
      <c r="G329" s="203"/>
    </row>
    <row r="330" spans="2:7" hidden="1">
      <c r="B330" s="25"/>
      <c r="C330" s="26"/>
      <c r="D330" s="26"/>
      <c r="E330" s="27"/>
      <c r="F330" s="26"/>
      <c r="G330" s="26"/>
    </row>
    <row r="331" spans="2:7" hidden="1">
      <c r="B331" s="24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>
      <c r="B332" s="25"/>
      <c r="C332" s="11"/>
      <c r="D332" s="11"/>
      <c r="E332" s="29"/>
      <c r="F332" s="11"/>
      <c r="G332" s="11"/>
    </row>
    <row r="333" spans="2:7" ht="25.5" hidden="1">
      <c r="B333" s="72"/>
      <c r="C333" s="1" t="s">
        <v>0</v>
      </c>
      <c r="D333" s="2"/>
      <c r="E333" s="21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>
      <c r="B334" s="45"/>
      <c r="C334" s="46"/>
      <c r="D334" s="46"/>
      <c r="E334" s="47"/>
      <c r="F334" s="47"/>
      <c r="G334" s="47"/>
    </row>
    <row r="335" spans="2:7" ht="15" hidden="1">
      <c r="B335" s="42" t="s">
        <v>24</v>
      </c>
      <c r="C335" s="5"/>
      <c r="D335" s="22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>
      <c r="B336" s="32"/>
      <c r="C336" s="41"/>
      <c r="D336" s="41"/>
      <c r="E336" s="33"/>
      <c r="F336" s="33"/>
      <c r="G336" s="33"/>
    </row>
    <row r="337" spans="2:9" ht="27.6" hidden="1" customHeight="1">
      <c r="B337" s="53" t="s">
        <v>12</v>
      </c>
      <c r="C337" s="205" t="s">
        <v>42</v>
      </c>
      <c r="D337" s="206"/>
      <c r="E337" s="54">
        <f>E339+E340</f>
        <v>288386653.27999997</v>
      </c>
      <c r="F337" s="54">
        <f>F339+F340</f>
        <v>76055516</v>
      </c>
      <c r="G337" s="54">
        <f>G339+G340</f>
        <v>364442169.27999997</v>
      </c>
    </row>
    <row r="338" spans="2:9" hidden="1">
      <c r="B338" s="32"/>
      <c r="C338" s="41"/>
      <c r="D338" s="41"/>
      <c r="E338" s="33"/>
      <c r="F338" s="33"/>
      <c r="G338" s="33"/>
    </row>
    <row r="339" spans="2:9" hidden="1">
      <c r="B339" s="30"/>
      <c r="C339" s="64" t="s">
        <v>36</v>
      </c>
      <c r="D339" s="34" t="s">
        <v>10</v>
      </c>
      <c r="E339" s="78">
        <f>+G257</f>
        <v>217876858</v>
      </c>
      <c r="F339" s="78">
        <v>61338116</v>
      </c>
      <c r="G339" s="36">
        <f>F339+E339</f>
        <v>279214974</v>
      </c>
    </row>
    <row r="340" spans="2:9" hidden="1">
      <c r="B340" s="30"/>
      <c r="C340" s="64" t="s">
        <v>37</v>
      </c>
      <c r="D340" s="34" t="s">
        <v>11</v>
      </c>
      <c r="E340" s="78">
        <f>+G258</f>
        <v>70509795.280000001</v>
      </c>
      <c r="F340" s="78">
        <v>14717400</v>
      </c>
      <c r="G340" s="36">
        <f>F340+E340</f>
        <v>85227195.280000001</v>
      </c>
    </row>
    <row r="341" spans="2:9" hidden="1">
      <c r="B341" s="32"/>
      <c r="C341" s="41"/>
      <c r="D341" s="41"/>
      <c r="E341" s="33"/>
      <c r="F341" s="33"/>
      <c r="G341" s="33"/>
    </row>
    <row r="342" spans="2:9" ht="15" hidden="1">
      <c r="B342" s="53" t="s">
        <v>13</v>
      </c>
      <c r="C342" s="205" t="s">
        <v>45</v>
      </c>
      <c r="D342" s="206"/>
      <c r="E342" s="52">
        <f>E344+E345</f>
        <v>3242540.96</v>
      </c>
      <c r="F342" s="52">
        <f>F344+F345</f>
        <v>2429958.25</v>
      </c>
      <c r="G342" s="52">
        <f>G344+G345</f>
        <v>5672499.21</v>
      </c>
      <c r="I342" s="76"/>
    </row>
    <row r="343" spans="2:9" hidden="1">
      <c r="B343" s="32"/>
      <c r="C343" s="41"/>
      <c r="D343" s="41"/>
      <c r="E343" s="33"/>
      <c r="F343" s="33"/>
      <c r="G343" s="33"/>
      <c r="I343" s="76"/>
    </row>
    <row r="344" spans="2:9" hidden="1">
      <c r="B344" s="30"/>
      <c r="C344" s="64" t="s">
        <v>43</v>
      </c>
      <c r="D344" s="34" t="s">
        <v>10</v>
      </c>
      <c r="E344" s="77">
        <f>+G262</f>
        <v>2453576.34</v>
      </c>
      <c r="F344" s="77">
        <f>4263484.96-2453576.34</f>
        <v>1809908.62</v>
      </c>
      <c r="G344" s="78">
        <f>F344+E344</f>
        <v>4263484.96</v>
      </c>
      <c r="I344" s="76"/>
    </row>
    <row r="345" spans="2:9" hidden="1">
      <c r="B345" s="30"/>
      <c r="C345" s="64" t="s">
        <v>44</v>
      </c>
      <c r="D345" s="34" t="s">
        <v>11</v>
      </c>
      <c r="E345" s="77">
        <f>+G263</f>
        <v>788964.61999999988</v>
      </c>
      <c r="F345" s="77">
        <f>1409014.25-788964.62</f>
        <v>620049.63</v>
      </c>
      <c r="G345" s="78">
        <f>F345+E345</f>
        <v>1409014.25</v>
      </c>
      <c r="I345" s="76"/>
    </row>
    <row r="346" spans="2:9" hidden="1">
      <c r="B346" s="32"/>
      <c r="C346" s="41"/>
      <c r="D346" s="41"/>
      <c r="E346" s="33"/>
      <c r="F346" s="33"/>
      <c r="G346" s="33"/>
      <c r="I346" s="76"/>
    </row>
    <row r="347" spans="2:9" ht="25.5" hidden="1">
      <c r="B347" s="18"/>
      <c r="C347" s="1" t="s">
        <v>0</v>
      </c>
      <c r="D347" s="2"/>
      <c r="E347" s="21" t="s">
        <v>25</v>
      </c>
      <c r="F347" s="13" t="s">
        <v>46</v>
      </c>
      <c r="G347" s="13" t="s">
        <v>20</v>
      </c>
      <c r="I347" s="96"/>
    </row>
    <row r="348" spans="2:9" hidden="1">
      <c r="B348" s="45"/>
      <c r="C348" s="46"/>
      <c r="D348" s="46"/>
      <c r="E348" s="47"/>
      <c r="F348" s="47"/>
      <c r="G348" s="47"/>
    </row>
    <row r="349" spans="2:9" ht="15" hidden="1">
      <c r="B349" s="42" t="s">
        <v>31</v>
      </c>
      <c r="C349" s="15"/>
      <c r="D349" s="22"/>
      <c r="E349" s="23">
        <f>E351+E373+E362</f>
        <v>38808578.420000002</v>
      </c>
      <c r="F349" s="23">
        <f>F351+F373+F362</f>
        <v>18626584.449999999</v>
      </c>
      <c r="G349" s="23">
        <f>G351+G373+G362</f>
        <v>57435162.86999999</v>
      </c>
    </row>
    <row r="350" spans="2:9" hidden="1">
      <c r="B350" s="32"/>
      <c r="C350" s="41"/>
      <c r="D350" s="41"/>
      <c r="E350" s="33"/>
      <c r="F350" s="33"/>
      <c r="G350" s="33"/>
    </row>
    <row r="351" spans="2:9" ht="15" hidden="1">
      <c r="B351" s="53" t="s">
        <v>14</v>
      </c>
      <c r="C351" s="207" t="s">
        <v>30</v>
      </c>
      <c r="D351" s="206"/>
      <c r="E351" s="52">
        <f>E353+E358</f>
        <v>10875817.98</v>
      </c>
      <c r="F351" s="52">
        <f>F353+F358</f>
        <v>2407590.46</v>
      </c>
      <c r="G351" s="52">
        <f>G353+G358</f>
        <v>13283408.439999999</v>
      </c>
    </row>
    <row r="352" spans="2:9" hidden="1">
      <c r="B352" s="32"/>
      <c r="C352" s="31"/>
      <c r="D352" s="31"/>
      <c r="E352" s="33"/>
      <c r="F352" s="33"/>
      <c r="G352" s="33"/>
    </row>
    <row r="353" spans="2:7" hidden="1">
      <c r="B353" s="30"/>
      <c r="C353" s="19" t="s">
        <v>16</v>
      </c>
      <c r="D353" s="19" t="s">
        <v>1</v>
      </c>
      <c r="E353" s="55">
        <f>E354+E355+E356</f>
        <v>10875817.98</v>
      </c>
      <c r="F353" s="55">
        <f>F354+F355+F356</f>
        <v>2407590.46</v>
      </c>
      <c r="G353" s="55">
        <f>G354+G355+G356</f>
        <v>13283408.439999999</v>
      </c>
    </row>
    <row r="354" spans="2:7" hidden="1">
      <c r="B354" s="30"/>
      <c r="C354" s="19"/>
      <c r="D354" s="43" t="s">
        <v>2</v>
      </c>
      <c r="E354" s="36">
        <f>+G272</f>
        <v>0</v>
      </c>
      <c r="F354" s="36">
        <v>0</v>
      </c>
      <c r="G354" s="36">
        <f>F354+E354</f>
        <v>0</v>
      </c>
    </row>
    <row r="355" spans="2:7" hidden="1">
      <c r="B355" s="30"/>
      <c r="C355" s="19"/>
      <c r="D355" s="43" t="s">
        <v>3</v>
      </c>
      <c r="E355" s="36">
        <f>+G273</f>
        <v>8206555.8599999994</v>
      </c>
      <c r="F355" s="36">
        <v>0</v>
      </c>
      <c r="G355" s="36">
        <f>F355+E355</f>
        <v>8206555.8599999994</v>
      </c>
    </row>
    <row r="356" spans="2:7" hidden="1">
      <c r="B356" s="30"/>
      <c r="C356" s="19"/>
      <c r="D356" s="43" t="s">
        <v>4</v>
      </c>
      <c r="E356" s="36">
        <f>+G274</f>
        <v>2669262.12</v>
      </c>
      <c r="F356" s="36">
        <v>2407590.46</v>
      </c>
      <c r="G356" s="36">
        <f>F356+E356</f>
        <v>5076852.58</v>
      </c>
    </row>
    <row r="357" spans="2:7" hidden="1">
      <c r="B357" s="32"/>
      <c r="C357" s="31"/>
      <c r="D357" s="31"/>
      <c r="E357" s="33"/>
      <c r="F357" s="33"/>
      <c r="G357" s="33"/>
    </row>
    <row r="358" spans="2:7" hidden="1">
      <c r="B358" s="56"/>
      <c r="C358" s="11" t="s">
        <v>17</v>
      </c>
      <c r="D358" s="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>
      <c r="B359" s="30"/>
      <c r="C359" s="19"/>
      <c r="D359" s="43" t="s">
        <v>6</v>
      </c>
      <c r="E359" s="36">
        <f>+G277</f>
        <v>0</v>
      </c>
      <c r="F359" s="36">
        <v>0</v>
      </c>
      <c r="G359" s="36">
        <f>F359+E359</f>
        <v>0</v>
      </c>
    </row>
    <row r="360" spans="2:7" hidden="1">
      <c r="B360" s="30"/>
      <c r="C360" s="19"/>
      <c r="D360" s="43" t="s">
        <v>7</v>
      </c>
      <c r="E360" s="36">
        <f>+G278</f>
        <v>0</v>
      </c>
      <c r="F360" s="36">
        <v>0</v>
      </c>
      <c r="G360" s="36">
        <f>F360+E360</f>
        <v>0</v>
      </c>
    </row>
    <row r="361" spans="2:7" hidden="1">
      <c r="B361" s="32"/>
      <c r="C361" s="31"/>
      <c r="D361" s="31"/>
      <c r="E361" s="33"/>
      <c r="F361" s="33"/>
      <c r="G361" s="33"/>
    </row>
    <row r="362" spans="2:7" ht="15" hidden="1">
      <c r="B362" s="53" t="s">
        <v>15</v>
      </c>
      <c r="C362" s="205" t="s">
        <v>39</v>
      </c>
      <c r="D362" s="206"/>
      <c r="E362" s="52">
        <f>E364+E369</f>
        <v>27932760.439999998</v>
      </c>
      <c r="F362" s="52">
        <f>F364+F369</f>
        <v>16218993.989999998</v>
      </c>
      <c r="G362" s="52">
        <f>G364+G369</f>
        <v>44151754.429999992</v>
      </c>
    </row>
    <row r="363" spans="2:7" hidden="1">
      <c r="B363" s="32"/>
      <c r="C363" s="41"/>
      <c r="D363" s="41"/>
      <c r="E363" s="33"/>
      <c r="F363" s="33"/>
      <c r="G363" s="33"/>
    </row>
    <row r="364" spans="2:7" hidden="1">
      <c r="B364" s="39"/>
      <c r="C364" s="19" t="s">
        <v>18</v>
      </c>
      <c r="D364" s="19" t="s">
        <v>1</v>
      </c>
      <c r="E364" s="55">
        <f>E365+E366+E367</f>
        <v>27730630.849999998</v>
      </c>
      <c r="F364" s="97">
        <f>F365+F366+F367</f>
        <v>12754875.849999998</v>
      </c>
      <c r="G364" s="55">
        <f>E364+F364</f>
        <v>40485506.699999996</v>
      </c>
    </row>
    <row r="365" spans="2:7" hidden="1">
      <c r="B365" s="30"/>
      <c r="C365" s="19"/>
      <c r="D365" s="43" t="s">
        <v>2</v>
      </c>
      <c r="E365" s="36">
        <f>+G283</f>
        <v>1838298.74</v>
      </c>
      <c r="F365" s="98">
        <v>6773022.3399999999</v>
      </c>
      <c r="G365" s="36">
        <f>F365+E365</f>
        <v>8611321.0800000001</v>
      </c>
    </row>
    <row r="366" spans="2:7" hidden="1">
      <c r="B366" s="30"/>
      <c r="C366" s="19"/>
      <c r="D366" s="43" t="s">
        <v>3</v>
      </c>
      <c r="E366" s="36">
        <f>+G284</f>
        <v>25892332.109999999</v>
      </c>
      <c r="F366" s="99">
        <v>5981853.5099999988</v>
      </c>
      <c r="G366" s="36">
        <f>F366+E366</f>
        <v>31874185.619999997</v>
      </c>
    </row>
    <row r="367" spans="2:7" hidden="1">
      <c r="B367" s="30"/>
      <c r="C367" s="19"/>
      <c r="D367" s="43" t="s">
        <v>4</v>
      </c>
      <c r="E367" s="36">
        <f>+G285</f>
        <v>0</v>
      </c>
      <c r="F367" s="36">
        <v>0</v>
      </c>
      <c r="G367" s="36">
        <f>F367+E367</f>
        <v>0</v>
      </c>
    </row>
    <row r="368" spans="2:7" hidden="1">
      <c r="B368" s="32"/>
      <c r="C368" s="41"/>
      <c r="D368" s="41"/>
      <c r="E368" s="33"/>
      <c r="F368" s="33"/>
      <c r="G368" s="33"/>
    </row>
    <row r="369" spans="2:7" hidden="1">
      <c r="B369" s="3"/>
      <c r="C369" s="11" t="s">
        <v>19</v>
      </c>
      <c r="D369" s="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>
      <c r="B370" s="30"/>
      <c r="C370" s="19"/>
      <c r="D370" s="43" t="s">
        <v>6</v>
      </c>
      <c r="E370" s="36">
        <f>+G288</f>
        <v>0</v>
      </c>
      <c r="F370" s="36">
        <v>0</v>
      </c>
      <c r="G370" s="36">
        <f>F370+E370</f>
        <v>0</v>
      </c>
    </row>
    <row r="371" spans="2:7" hidden="1">
      <c r="B371" s="30"/>
      <c r="C371" s="19"/>
      <c r="D371" s="43" t="s">
        <v>7</v>
      </c>
      <c r="E371" s="36">
        <f>+G289</f>
        <v>202129.59</v>
      </c>
      <c r="F371" s="36">
        <v>3464118.1399999997</v>
      </c>
      <c r="G371" s="36">
        <f>F371+E371</f>
        <v>3666247.7299999995</v>
      </c>
    </row>
    <row r="372" spans="2:7" hidden="1">
      <c r="B372" s="32"/>
      <c r="C372" s="41"/>
      <c r="D372" s="41"/>
      <c r="E372" s="33"/>
      <c r="F372" s="33"/>
      <c r="G372" s="33"/>
    </row>
    <row r="373" spans="2:7" ht="15" hidden="1">
      <c r="B373" s="57" t="s">
        <v>33</v>
      </c>
      <c r="C373" s="205" t="s">
        <v>38</v>
      </c>
      <c r="D373" s="206"/>
      <c r="E373" s="52">
        <f>E375+E380</f>
        <v>0</v>
      </c>
      <c r="F373" s="52">
        <f>F375+F380</f>
        <v>0</v>
      </c>
      <c r="G373" s="52">
        <f>G375+G380</f>
        <v>0</v>
      </c>
    </row>
    <row r="374" spans="2:7" hidden="1">
      <c r="B374" s="7"/>
      <c r="C374" s="5"/>
      <c r="D374" s="5"/>
      <c r="E374" s="10"/>
      <c r="F374" s="10"/>
      <c r="G374" s="10"/>
    </row>
    <row r="375" spans="2:7" hidden="1">
      <c r="B375" s="3"/>
      <c r="C375" s="11" t="s">
        <v>34</v>
      </c>
      <c r="D375" s="9" t="s">
        <v>1</v>
      </c>
      <c r="E375" s="36">
        <f>E376+E377+E378</f>
        <v>0</v>
      </c>
      <c r="F375" s="36">
        <f>F376+F377+F378</f>
        <v>0</v>
      </c>
      <c r="G375" s="36">
        <f>G376+G377+G378</f>
        <v>0</v>
      </c>
    </row>
    <row r="376" spans="2:7" hidden="1">
      <c r="B376" s="30"/>
      <c r="C376" s="19"/>
      <c r="D376" s="43" t="s">
        <v>2</v>
      </c>
      <c r="E376" s="36">
        <f>+G294</f>
        <v>0</v>
      </c>
      <c r="F376" s="36">
        <v>0</v>
      </c>
      <c r="G376" s="36">
        <f>F376+E376</f>
        <v>0</v>
      </c>
    </row>
    <row r="377" spans="2:7" hidden="1">
      <c r="B377" s="30"/>
      <c r="C377" s="19"/>
      <c r="D377" s="43" t="s">
        <v>3</v>
      </c>
      <c r="E377" s="36">
        <f>+G295</f>
        <v>0</v>
      </c>
      <c r="F377" s="36">
        <v>0</v>
      </c>
      <c r="G377" s="36">
        <f>F377+E377</f>
        <v>0</v>
      </c>
    </row>
    <row r="378" spans="2:7" hidden="1">
      <c r="B378" s="30"/>
      <c r="C378" s="19"/>
      <c r="D378" s="43" t="s">
        <v>4</v>
      </c>
      <c r="E378" s="36">
        <f>+G296</f>
        <v>0</v>
      </c>
      <c r="F378" s="36">
        <v>0</v>
      </c>
      <c r="G378" s="36">
        <f>F378+E378</f>
        <v>0</v>
      </c>
    </row>
    <row r="379" spans="2:7" hidden="1">
      <c r="B379" s="32"/>
      <c r="C379" s="41"/>
      <c r="D379" s="41"/>
      <c r="E379" s="33"/>
      <c r="F379" s="33"/>
      <c r="G379" s="33"/>
    </row>
    <row r="380" spans="2:7" hidden="1">
      <c r="B380" s="3"/>
      <c r="C380" s="11" t="s">
        <v>35</v>
      </c>
      <c r="D380" s="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>
      <c r="B381" s="30"/>
      <c r="C381" s="19"/>
      <c r="D381" s="43" t="s">
        <v>6</v>
      </c>
      <c r="E381" s="36">
        <f>+G299</f>
        <v>0</v>
      </c>
      <c r="F381" s="36">
        <v>0</v>
      </c>
      <c r="G381" s="36">
        <f>F381+E381</f>
        <v>0</v>
      </c>
    </row>
    <row r="382" spans="2:7" hidden="1">
      <c r="B382" s="30"/>
      <c r="C382" s="19"/>
      <c r="D382" s="43" t="s">
        <v>7</v>
      </c>
      <c r="E382" s="36">
        <f>+G300</f>
        <v>0</v>
      </c>
      <c r="F382" s="36">
        <v>0</v>
      </c>
      <c r="G382" s="36">
        <f>F382+E382</f>
        <v>0</v>
      </c>
    </row>
    <row r="383" spans="2:7" hidden="1">
      <c r="B383" s="48"/>
      <c r="C383" s="49"/>
      <c r="D383" s="49"/>
      <c r="E383" s="50"/>
      <c r="F383" s="50"/>
      <c r="G383" s="50"/>
    </row>
    <row r="384" spans="2:7" ht="15" hidden="1">
      <c r="B384" s="42" t="s">
        <v>23</v>
      </c>
      <c r="C384" s="62"/>
      <c r="D384" s="22"/>
      <c r="E384" s="23">
        <f>E386+E392</f>
        <v>38808578.420000002</v>
      </c>
      <c r="F384" s="23">
        <f>F386+F392</f>
        <v>18626584.449999999</v>
      </c>
      <c r="G384" s="23">
        <f>G386+G392</f>
        <v>57435162.86999999</v>
      </c>
    </row>
    <row r="385" spans="2:7" hidden="1">
      <c r="B385" s="7"/>
      <c r="C385" s="5"/>
      <c r="D385" s="5"/>
      <c r="E385" s="10"/>
      <c r="F385" s="10"/>
      <c r="G385" s="10"/>
    </row>
    <row r="386" spans="2:7" ht="15" hidden="1">
      <c r="B386" s="53" t="s">
        <v>21</v>
      </c>
      <c r="C386" s="207" t="s">
        <v>1</v>
      </c>
      <c r="D386" s="206"/>
      <c r="E386" s="52">
        <f>E388+E389+E390</f>
        <v>38606448.829999998</v>
      </c>
      <c r="F386" s="52">
        <f>F388+F389+F390</f>
        <v>15162466.309999999</v>
      </c>
      <c r="G386" s="52">
        <f>G388+G389+G390</f>
        <v>53768915.139999993</v>
      </c>
    </row>
    <row r="387" spans="2:7" hidden="1">
      <c r="B387" s="32"/>
      <c r="C387" s="41"/>
      <c r="D387" s="41"/>
      <c r="E387" s="33"/>
      <c r="F387" s="33"/>
      <c r="G387" s="33"/>
    </row>
    <row r="388" spans="2:7" hidden="1">
      <c r="B388" s="30"/>
      <c r="C388" s="19" t="s">
        <v>2</v>
      </c>
      <c r="D388" s="43"/>
      <c r="E388" s="40">
        <f t="shared" ref="E388:F390" si="4">E354+E365+E376</f>
        <v>1838298.74</v>
      </c>
      <c r="F388" s="40">
        <f t="shared" si="4"/>
        <v>6773022.3399999999</v>
      </c>
      <c r="G388" s="40">
        <f>F388+E388</f>
        <v>8611321.0800000001</v>
      </c>
    </row>
    <row r="389" spans="2:7" hidden="1">
      <c r="B389" s="30"/>
      <c r="C389" s="19" t="s">
        <v>3</v>
      </c>
      <c r="D389" s="43"/>
      <c r="E389" s="40">
        <f t="shared" si="4"/>
        <v>34098887.969999999</v>
      </c>
      <c r="F389" s="40">
        <f t="shared" si="4"/>
        <v>5981853.5099999988</v>
      </c>
      <c r="G389" s="40">
        <f>F389+E389</f>
        <v>40080741.479999997</v>
      </c>
    </row>
    <row r="390" spans="2:7" hidden="1">
      <c r="B390" s="30"/>
      <c r="C390" s="19" t="s">
        <v>4</v>
      </c>
      <c r="D390" s="43"/>
      <c r="E390" s="40">
        <f t="shared" si="4"/>
        <v>2669262.12</v>
      </c>
      <c r="F390" s="40">
        <f t="shared" si="4"/>
        <v>2407590.46</v>
      </c>
      <c r="G390" s="40">
        <f>F390+E390</f>
        <v>5076852.58</v>
      </c>
    </row>
    <row r="391" spans="2:7" hidden="1">
      <c r="B391" s="32"/>
      <c r="C391" s="41"/>
      <c r="D391" s="41"/>
      <c r="E391" s="47"/>
      <c r="F391" s="47"/>
      <c r="G391" s="33"/>
    </row>
    <row r="392" spans="2:7" hidden="1">
      <c r="B392" s="53" t="s">
        <v>22</v>
      </c>
      <c r="C392" s="9" t="s">
        <v>5</v>
      </c>
      <c r="D392" s="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>
      <c r="B393" s="30"/>
      <c r="C393" s="19" t="s">
        <v>6</v>
      </c>
      <c r="D393" s="43"/>
      <c r="E393" s="40">
        <f>E359+E370+E381</f>
        <v>0</v>
      </c>
      <c r="F393" s="40">
        <f>F359+F370+F381</f>
        <v>0</v>
      </c>
      <c r="G393" s="40">
        <f>F393+E393</f>
        <v>0</v>
      </c>
    </row>
    <row r="394" spans="2:7" hidden="1">
      <c r="B394" s="30"/>
      <c r="C394" s="19" t="s">
        <v>7</v>
      </c>
      <c r="D394" s="43"/>
      <c r="E394" s="40">
        <f>E360+E371+E382</f>
        <v>202129.59</v>
      </c>
      <c r="F394" s="40">
        <f>F360+F371+F382</f>
        <v>3464118.1399999997</v>
      </c>
      <c r="G394" s="40">
        <f>F394+E394</f>
        <v>3666247.7299999995</v>
      </c>
    </row>
    <row r="395" spans="2:7" hidden="1">
      <c r="B395" s="30"/>
      <c r="C395" s="64"/>
      <c r="D395" s="34"/>
      <c r="E395" s="35"/>
      <c r="F395" s="36"/>
      <c r="G395" s="36"/>
    </row>
    <row r="396" spans="2:7" ht="15.75" hidden="1">
      <c r="B396" s="58" t="s">
        <v>49</v>
      </c>
      <c r="C396" s="59"/>
      <c r="D396" s="60"/>
      <c r="E396" s="61">
        <f>E335-E349</f>
        <v>252820615.81999993</v>
      </c>
      <c r="F396" s="61">
        <f>F335-F349</f>
        <v>59858889.799999997</v>
      </c>
      <c r="G396" s="61">
        <f>G335-G349</f>
        <v>312679505.61999995</v>
      </c>
    </row>
    <row r="397" spans="2:7" hidden="1">
      <c r="B397" s="48"/>
      <c r="C397" s="49"/>
      <c r="D397" s="49"/>
      <c r="E397" s="50"/>
      <c r="F397" s="50"/>
      <c r="G397" s="50"/>
    </row>
    <row r="398" spans="2:7" hidden="1">
      <c r="C398" s="204"/>
      <c r="D398" s="204"/>
      <c r="E398" s="204"/>
      <c r="F398" s="204"/>
      <c r="G398" s="204"/>
    </row>
    <row r="399" spans="2:7" hidden="1">
      <c r="C399" s="203" t="s">
        <v>8</v>
      </c>
      <c r="D399" s="203"/>
      <c r="E399" s="203" t="s">
        <v>9</v>
      </c>
      <c r="F399" s="203"/>
      <c r="G399" s="203"/>
    </row>
    <row r="400" spans="2:7" hidden="1">
      <c r="D400" s="71"/>
      <c r="E400" s="20"/>
      <c r="F400" s="15"/>
      <c r="G400" s="15"/>
    </row>
    <row r="401" spans="2:7" hidden="1">
      <c r="D401" s="71"/>
      <c r="E401" s="20"/>
      <c r="F401" s="15"/>
      <c r="G401" s="15"/>
    </row>
    <row r="402" spans="2:7" hidden="1">
      <c r="D402" s="5"/>
      <c r="E402" s="20"/>
      <c r="F402" s="5"/>
      <c r="G402" s="5"/>
    </row>
    <row r="403" spans="2:7" hidden="1">
      <c r="C403" s="203" t="s">
        <v>41</v>
      </c>
      <c r="D403" s="203"/>
      <c r="E403" s="202" t="s">
        <v>40</v>
      </c>
      <c r="F403" s="202"/>
      <c r="G403" s="202"/>
    </row>
    <row r="404" spans="2:7" ht="15" hidden="1">
      <c r="D404" s="69" t="s">
        <v>101</v>
      </c>
      <c r="E404" s="202" t="s">
        <v>117</v>
      </c>
      <c r="F404" s="202"/>
      <c r="G404" s="202"/>
    </row>
    <row r="405" spans="2:7" ht="15" hidden="1">
      <c r="D405" s="69" t="s">
        <v>100</v>
      </c>
      <c r="E405" s="203" t="s">
        <v>102</v>
      </c>
      <c r="F405" s="203"/>
      <c r="G405" s="203"/>
    </row>
    <row r="406" spans="2:7" hidden="1"/>
    <row r="407" spans="2:7" hidden="1"/>
    <row r="408" spans="2:7" hidden="1"/>
    <row r="409" spans="2:7" hidden="1"/>
    <row r="410" spans="2:7" hidden="1"/>
    <row r="411" spans="2:7" hidden="1"/>
    <row r="412" spans="2:7" ht="15">
      <c r="D412" s="69"/>
      <c r="E412" s="5"/>
      <c r="F412" s="208"/>
      <c r="G412" s="208"/>
    </row>
    <row r="413" spans="2:7" ht="15.75">
      <c r="B413" s="209" t="s">
        <v>27</v>
      </c>
      <c r="C413" s="209"/>
      <c r="D413" s="209"/>
      <c r="E413" s="209"/>
      <c r="F413" s="209"/>
      <c r="G413" s="209"/>
    </row>
    <row r="414" spans="2:7" ht="15.75">
      <c r="B414" s="209" t="s">
        <v>26</v>
      </c>
      <c r="C414" s="209"/>
      <c r="D414" s="209"/>
      <c r="E414" s="209"/>
      <c r="F414" s="209"/>
      <c r="G414" s="209"/>
    </row>
    <row r="415" spans="2:7">
      <c r="B415" s="203" t="s">
        <v>28</v>
      </c>
      <c r="C415" s="203"/>
      <c r="D415" s="203"/>
      <c r="E415" s="203"/>
      <c r="F415" s="203"/>
      <c r="G415" s="203"/>
    </row>
    <row r="416" spans="2:7">
      <c r="B416" s="25"/>
      <c r="C416" s="26"/>
      <c r="D416" s="26"/>
      <c r="E416" s="27"/>
      <c r="F416" s="26"/>
      <c r="G416" s="26"/>
    </row>
    <row r="417" spans="2:13">
      <c r="B417" s="24"/>
      <c r="C417" s="5"/>
      <c r="D417" s="104" t="s">
        <v>150</v>
      </c>
      <c r="E417" s="5"/>
      <c r="F417" s="17" t="s">
        <v>29</v>
      </c>
      <c r="G417" s="185" t="s">
        <v>382</v>
      </c>
    </row>
    <row r="418" spans="2:13">
      <c r="B418" s="25"/>
      <c r="C418" s="11"/>
      <c r="D418" s="11"/>
      <c r="E418" s="29"/>
      <c r="F418" s="11"/>
      <c r="G418" s="11"/>
    </row>
    <row r="419" spans="2:13" ht="25.5">
      <c r="B419" s="72"/>
      <c r="C419" s="1" t="s">
        <v>0</v>
      </c>
      <c r="D419" s="2"/>
      <c r="E419" s="21" t="s">
        <v>25</v>
      </c>
      <c r="F419" s="13" t="str">
        <f>CONCATENATE("INGRESO DEL MES DE ",G417)</f>
        <v>INGRESO DEL MES DE MARZO 2024</v>
      </c>
      <c r="G419" s="13" t="s">
        <v>20</v>
      </c>
    </row>
    <row r="420" spans="2:13">
      <c r="B420" s="45"/>
      <c r="C420" s="46"/>
      <c r="D420" s="46"/>
      <c r="E420" s="47"/>
      <c r="F420" s="47"/>
      <c r="G420" s="47"/>
    </row>
    <row r="421" spans="2:13" ht="15">
      <c r="B421" s="42" t="s">
        <v>24</v>
      </c>
      <c r="C421" s="5"/>
      <c r="D421" s="22"/>
      <c r="E421" s="4">
        <f>E423+E428</f>
        <v>118494293.12</v>
      </c>
      <c r="F421" s="4">
        <f>F423+F428</f>
        <v>55441007.850000001</v>
      </c>
      <c r="G421" s="4">
        <f>G423+G428</f>
        <v>173935300.97</v>
      </c>
    </row>
    <row r="422" spans="2:13">
      <c r="B422" s="32"/>
      <c r="C422" s="41"/>
      <c r="D422" s="41"/>
      <c r="E422" s="33"/>
      <c r="F422" s="33"/>
      <c r="G422" s="33"/>
      <c r="J422" s="9"/>
    </row>
    <row r="423" spans="2:13" ht="28.15" customHeight="1">
      <c r="B423" s="53" t="s">
        <v>12</v>
      </c>
      <c r="C423" s="205" t="s">
        <v>42</v>
      </c>
      <c r="D423" s="206"/>
      <c r="E423" s="193">
        <f>E425+E426</f>
        <v>109608340</v>
      </c>
      <c r="F423" s="195">
        <f>F425+F426</f>
        <v>54804170</v>
      </c>
      <c r="G423" s="195">
        <f>G425+G426</f>
        <v>164412510</v>
      </c>
    </row>
    <row r="424" spans="2:13">
      <c r="B424" s="32"/>
      <c r="C424" s="41"/>
      <c r="D424" s="41"/>
      <c r="E424" s="33"/>
      <c r="F424" s="33"/>
      <c r="G424" s="33"/>
    </row>
    <row r="425" spans="2:13">
      <c r="B425" s="30"/>
      <c r="C425" s="64" t="s">
        <v>36</v>
      </c>
      <c r="D425" s="34" t="s">
        <v>10</v>
      </c>
      <c r="E425" s="78">
        <v>0</v>
      </c>
      <c r="F425" s="78">
        <v>0</v>
      </c>
      <c r="G425" s="36">
        <f>F425+E425</f>
        <v>0</v>
      </c>
      <c r="J425" s="9"/>
    </row>
    <row r="426" spans="2:13">
      <c r="B426" s="30"/>
      <c r="C426" s="64" t="s">
        <v>37</v>
      </c>
      <c r="D426" s="34" t="s">
        <v>11</v>
      </c>
      <c r="E426" s="78">
        <v>109608340</v>
      </c>
      <c r="F426" s="78">
        <v>54804170</v>
      </c>
      <c r="G426" s="36">
        <f>F426+E426</f>
        <v>164412510</v>
      </c>
    </row>
    <row r="427" spans="2:13">
      <c r="B427" s="32"/>
      <c r="C427" s="41"/>
      <c r="D427" s="41"/>
      <c r="E427" s="33"/>
      <c r="F427" s="33"/>
      <c r="G427" s="33"/>
    </row>
    <row r="428" spans="2:13">
      <c r="B428" s="53" t="s">
        <v>13</v>
      </c>
      <c r="C428" s="205" t="s">
        <v>45</v>
      </c>
      <c r="D428" s="206"/>
      <c r="E428" s="194">
        <f>E430+E431</f>
        <v>8885953.1199999992</v>
      </c>
      <c r="F428" s="193">
        <f>F430+F431</f>
        <v>636837.85</v>
      </c>
      <c r="G428" s="193">
        <f>G430+G431</f>
        <v>9522790.9700000007</v>
      </c>
    </row>
    <row r="429" spans="2:13">
      <c r="B429" s="32"/>
      <c r="C429" s="41"/>
      <c r="D429" s="41"/>
      <c r="E429" s="33"/>
      <c r="F429" s="33"/>
      <c r="G429" s="33"/>
      <c r="L429" s="185"/>
    </row>
    <row r="430" spans="2:13">
      <c r="B430" s="30"/>
      <c r="C430" s="64" t="s">
        <v>43</v>
      </c>
      <c r="D430" s="34" t="s">
        <v>10</v>
      </c>
      <c r="E430" s="77">
        <v>658423.27</v>
      </c>
      <c r="F430" s="77">
        <v>11565.36</v>
      </c>
      <c r="G430" s="78">
        <f>+E430+F430</f>
        <v>669988.63</v>
      </c>
      <c r="I430" s="8"/>
      <c r="L430" s="192"/>
      <c r="M430" s="96"/>
    </row>
    <row r="431" spans="2:13">
      <c r="B431" s="30"/>
      <c r="C431" s="64" t="s">
        <v>44</v>
      </c>
      <c r="D431" s="34" t="s">
        <v>11</v>
      </c>
      <c r="E431" s="77">
        <v>8227529.8499999996</v>
      </c>
      <c r="F431" s="77">
        <v>625272.49</v>
      </c>
      <c r="G431" s="78">
        <f>+E431+F431</f>
        <v>8852802.3399999999</v>
      </c>
      <c r="I431" s="8"/>
      <c r="L431" s="192"/>
      <c r="M431" s="96"/>
    </row>
    <row r="432" spans="2:13">
      <c r="B432" s="32"/>
      <c r="C432" s="41"/>
      <c r="D432" s="41"/>
      <c r="E432" s="33"/>
      <c r="F432" s="33"/>
      <c r="G432" s="33"/>
    </row>
    <row r="433" spans="2:12" ht="25.5">
      <c r="B433" s="18"/>
      <c r="C433" s="1" t="s">
        <v>0</v>
      </c>
      <c r="D433" s="2"/>
      <c r="E433" s="21" t="s">
        <v>25</v>
      </c>
      <c r="F433" s="13" t="s">
        <v>46</v>
      </c>
      <c r="G433" s="13" t="s">
        <v>20</v>
      </c>
    </row>
    <row r="434" spans="2:12">
      <c r="B434" s="45"/>
      <c r="C434" s="46"/>
      <c r="D434" s="46"/>
      <c r="E434" s="47"/>
      <c r="F434" s="47"/>
      <c r="G434" s="47"/>
    </row>
    <row r="435" spans="2:12" ht="15">
      <c r="B435" s="42" t="s">
        <v>31</v>
      </c>
      <c r="C435" s="15"/>
      <c r="D435" s="22"/>
      <c r="E435" s="23">
        <f>E437+E463+E450</f>
        <v>1811983.68</v>
      </c>
      <c r="F435" s="23">
        <f>F437+F463+F450</f>
        <v>27564723.25</v>
      </c>
      <c r="G435" s="23">
        <f>G437+G463+G450</f>
        <v>29376706.93</v>
      </c>
      <c r="I435" s="96"/>
      <c r="L435" s="120"/>
    </row>
    <row r="436" spans="2:12">
      <c r="B436" s="32"/>
      <c r="C436" s="41"/>
      <c r="D436" s="41"/>
      <c r="E436" s="33"/>
      <c r="F436" s="33"/>
      <c r="G436" s="33"/>
    </row>
    <row r="437" spans="2:12">
      <c r="B437" s="53" t="s">
        <v>14</v>
      </c>
      <c r="C437" s="207" t="s">
        <v>30</v>
      </c>
      <c r="D437" s="206"/>
      <c r="E437" s="193">
        <f>E439+E444</f>
        <v>1811983.68</v>
      </c>
      <c r="F437" s="193">
        <f>F439+F444</f>
        <v>27564723.25</v>
      </c>
      <c r="G437" s="193">
        <f>G439+G444</f>
        <v>29376706.93</v>
      </c>
      <c r="I437" s="96"/>
      <c r="L437" s="120"/>
    </row>
    <row r="438" spans="2:12">
      <c r="B438" s="32"/>
      <c r="C438" s="31"/>
      <c r="D438" s="31"/>
      <c r="E438" s="33"/>
      <c r="F438" s="33"/>
      <c r="G438" s="33"/>
      <c r="I438" s="120"/>
    </row>
    <row r="439" spans="2:12">
      <c r="B439" s="30"/>
      <c r="C439" s="19" t="s">
        <v>16</v>
      </c>
      <c r="D439" s="19" t="s">
        <v>1</v>
      </c>
      <c r="E439" s="55">
        <f>SUM(E440:E442)</f>
        <v>1811983.68</v>
      </c>
      <c r="F439" s="36">
        <f>SUM(F440:F442)</f>
        <v>21349827.23</v>
      </c>
      <c r="G439" s="36">
        <f>G440+G441+G442</f>
        <v>23161810.91</v>
      </c>
      <c r="I439" s="191"/>
    </row>
    <row r="440" spans="2:12">
      <c r="B440" s="30"/>
      <c r="C440" s="19"/>
      <c r="D440" s="43" t="s">
        <v>2</v>
      </c>
      <c r="E440" s="55">
        <v>0</v>
      </c>
      <c r="F440" s="36">
        <v>1277519.8999999999</v>
      </c>
      <c r="G440" s="36">
        <f>F440+E440</f>
        <v>1277519.8999999999</v>
      </c>
      <c r="I440" s="96"/>
      <c r="K440" s="96"/>
    </row>
    <row r="441" spans="2:12">
      <c r="B441" s="30"/>
      <c r="C441" s="19"/>
      <c r="D441" s="43" t="s">
        <v>3</v>
      </c>
      <c r="E441" s="36">
        <v>1811983.68</v>
      </c>
      <c r="F441" s="36">
        <v>10732938.33</v>
      </c>
      <c r="G441" s="36">
        <f>F441+E441</f>
        <v>12544922.01</v>
      </c>
    </row>
    <row r="442" spans="2:12">
      <c r="B442" s="30"/>
      <c r="C442" s="19"/>
      <c r="D442" s="43" t="s">
        <v>4</v>
      </c>
      <c r="E442" s="55">
        <v>0</v>
      </c>
      <c r="F442" s="36">
        <v>9339369</v>
      </c>
      <c r="G442" s="36">
        <f>F442+E442</f>
        <v>9339369</v>
      </c>
    </row>
    <row r="443" spans="2:12">
      <c r="B443" s="32"/>
      <c r="C443" s="31"/>
      <c r="D443" s="31"/>
      <c r="E443" s="148"/>
      <c r="F443" s="148"/>
      <c r="G443" s="148"/>
    </row>
    <row r="444" spans="2:12">
      <c r="B444" s="56"/>
      <c r="C444" s="11" t="s">
        <v>17</v>
      </c>
      <c r="D444" s="9" t="s">
        <v>5</v>
      </c>
      <c r="E444" s="55">
        <f>SUM(E445:E448)</f>
        <v>0</v>
      </c>
      <c r="F444" s="55">
        <f>SUM(F445:F448)</f>
        <v>6214896.0199999996</v>
      </c>
      <c r="G444" s="55">
        <f>SUM(G445:G448)</f>
        <v>6214896.0199999996</v>
      </c>
    </row>
    <row r="445" spans="2:12">
      <c r="B445" s="56"/>
      <c r="C445" s="11"/>
      <c r="D445" s="43" t="s">
        <v>2</v>
      </c>
      <c r="E445" s="36">
        <v>0</v>
      </c>
      <c r="F445" s="36">
        <v>0</v>
      </c>
      <c r="G445" s="36">
        <f>F445+E445</f>
        <v>0</v>
      </c>
    </row>
    <row r="446" spans="2:12">
      <c r="B446" s="56"/>
      <c r="C446" s="11"/>
      <c r="D446" s="43" t="s">
        <v>3</v>
      </c>
      <c r="E446" s="36">
        <v>0</v>
      </c>
      <c r="F446" s="36">
        <v>0</v>
      </c>
      <c r="G446" s="36">
        <f>F446+E446</f>
        <v>0</v>
      </c>
    </row>
    <row r="447" spans="2:12">
      <c r="B447" s="30"/>
      <c r="C447" s="19"/>
      <c r="D447" s="43" t="s">
        <v>6</v>
      </c>
      <c r="E447" s="36">
        <v>0</v>
      </c>
      <c r="F447" s="36">
        <v>0</v>
      </c>
      <c r="G447" s="36">
        <f>F447+E447</f>
        <v>0</v>
      </c>
    </row>
    <row r="448" spans="2:12">
      <c r="B448" s="30"/>
      <c r="C448" s="19"/>
      <c r="D448" s="43" t="s">
        <v>7</v>
      </c>
      <c r="E448" s="36">
        <v>0</v>
      </c>
      <c r="F448" s="36">
        <v>6214896.0199999996</v>
      </c>
      <c r="G448" s="36">
        <f>F448+E448</f>
        <v>6214896.0199999996</v>
      </c>
    </row>
    <row r="449" spans="2:7">
      <c r="B449" s="32"/>
      <c r="C449" s="31"/>
      <c r="D449" s="31"/>
      <c r="E449" s="33"/>
      <c r="F449" s="33"/>
      <c r="G449" s="33"/>
    </row>
    <row r="450" spans="2:7">
      <c r="B450" s="53" t="s">
        <v>15</v>
      </c>
      <c r="C450" s="205" t="s">
        <v>39</v>
      </c>
      <c r="D450" s="206"/>
      <c r="E450" s="193">
        <f>E452+E457</f>
        <v>0</v>
      </c>
      <c r="F450" s="193">
        <f>F452+F457</f>
        <v>0</v>
      </c>
      <c r="G450" s="193">
        <f>G452+G457</f>
        <v>0</v>
      </c>
    </row>
    <row r="451" spans="2:7">
      <c r="B451" s="32"/>
      <c r="C451" s="41"/>
      <c r="D451" s="41"/>
      <c r="E451" s="33"/>
      <c r="F451" s="33"/>
      <c r="G451" s="33"/>
    </row>
    <row r="452" spans="2:7">
      <c r="B452" s="39"/>
      <c r="C452" s="19" t="s">
        <v>18</v>
      </c>
      <c r="D452" s="19" t="s">
        <v>1</v>
      </c>
      <c r="E452" s="55">
        <f>E453+E454+E455</f>
        <v>0</v>
      </c>
      <c r="F452" s="97">
        <f>SUM(F453:F455)</f>
        <v>0</v>
      </c>
      <c r="G452" s="55">
        <f>E452+F452</f>
        <v>0</v>
      </c>
    </row>
    <row r="453" spans="2:7">
      <c r="B453" s="30"/>
      <c r="C453" s="19"/>
      <c r="D453" s="43" t="s">
        <v>2</v>
      </c>
      <c r="E453" s="36">
        <v>0</v>
      </c>
      <c r="F453" s="149">
        <v>0</v>
      </c>
      <c r="G453" s="36">
        <f>F453+E453</f>
        <v>0</v>
      </c>
    </row>
    <row r="454" spans="2:7">
      <c r="B454" s="30"/>
      <c r="C454" s="19"/>
      <c r="D454" s="43" t="s">
        <v>3</v>
      </c>
      <c r="E454" s="36">
        <v>0</v>
      </c>
      <c r="F454" s="149">
        <v>0</v>
      </c>
      <c r="G454" s="36">
        <f>F454+E454</f>
        <v>0</v>
      </c>
    </row>
    <row r="455" spans="2:7">
      <c r="B455" s="30"/>
      <c r="C455" s="19"/>
      <c r="D455" s="43" t="s">
        <v>4</v>
      </c>
      <c r="E455" s="36">
        <v>0</v>
      </c>
      <c r="F455" s="99"/>
      <c r="G455" s="36">
        <f>F455+E455</f>
        <v>0</v>
      </c>
    </row>
    <row r="456" spans="2:7">
      <c r="B456" s="32"/>
      <c r="C456" s="41"/>
      <c r="D456" s="41"/>
      <c r="E456" s="33"/>
      <c r="F456" s="33"/>
      <c r="G456" s="33"/>
    </row>
    <row r="457" spans="2:7">
      <c r="B457" s="3"/>
      <c r="C457" s="11" t="s">
        <v>19</v>
      </c>
      <c r="D457" s="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>
      <c r="B458" s="3"/>
      <c r="C458" s="11"/>
      <c r="D458" s="43" t="s">
        <v>2</v>
      </c>
      <c r="E458" s="12">
        <v>0</v>
      </c>
      <c r="F458" s="12"/>
      <c r="G458" s="36">
        <f t="shared" ref="G458:G460" si="5">F458+E458</f>
        <v>0</v>
      </c>
    </row>
    <row r="459" spans="2:7">
      <c r="B459" s="3"/>
      <c r="C459" s="11"/>
      <c r="D459" s="43" t="s">
        <v>3</v>
      </c>
      <c r="E459" s="12">
        <v>0</v>
      </c>
      <c r="F459" s="12">
        <v>0</v>
      </c>
      <c r="G459" s="36">
        <f t="shared" si="5"/>
        <v>0</v>
      </c>
    </row>
    <row r="460" spans="2:7">
      <c r="B460" s="30"/>
      <c r="C460" s="19"/>
      <c r="D460" s="43" t="s">
        <v>6</v>
      </c>
      <c r="E460" s="36">
        <v>0</v>
      </c>
      <c r="F460" s="36">
        <v>0</v>
      </c>
      <c r="G460" s="36">
        <f t="shared" si="5"/>
        <v>0</v>
      </c>
    </row>
    <row r="461" spans="2:7">
      <c r="B461" s="30"/>
      <c r="C461" s="19"/>
      <c r="D461" s="43" t="s">
        <v>7</v>
      </c>
      <c r="E461" s="36">
        <v>0</v>
      </c>
      <c r="F461" s="36">
        <v>0</v>
      </c>
      <c r="G461" s="36">
        <f>F461+E461</f>
        <v>0</v>
      </c>
    </row>
    <row r="462" spans="2:7">
      <c r="B462" s="32"/>
      <c r="C462" s="41"/>
      <c r="D462" s="41"/>
      <c r="E462" s="33"/>
      <c r="F462" s="33"/>
      <c r="G462" s="33"/>
    </row>
    <row r="463" spans="2:7">
      <c r="B463" s="57" t="s">
        <v>33</v>
      </c>
      <c r="C463" s="205" t="s">
        <v>38</v>
      </c>
      <c r="D463" s="206"/>
      <c r="E463" s="193">
        <f>E465+E470</f>
        <v>0</v>
      </c>
      <c r="F463" s="193">
        <f>F465+F470</f>
        <v>0</v>
      </c>
      <c r="G463" s="193">
        <f>G465+G470</f>
        <v>0</v>
      </c>
    </row>
    <row r="464" spans="2:7">
      <c r="B464" s="7"/>
      <c r="C464" s="5"/>
      <c r="D464" s="5"/>
      <c r="E464" s="10"/>
      <c r="F464" s="10"/>
      <c r="G464" s="10"/>
    </row>
    <row r="465" spans="2:7">
      <c r="B465" s="3"/>
      <c r="C465" s="11" t="s">
        <v>34</v>
      </c>
      <c r="D465" s="9" t="s">
        <v>1</v>
      </c>
      <c r="E465" s="36">
        <f>E466+E467+E468</f>
        <v>0</v>
      </c>
      <c r="F465" s="36">
        <f>F466+F467+F468</f>
        <v>0</v>
      </c>
      <c r="G465" s="36">
        <f>G466+G467+G468</f>
        <v>0</v>
      </c>
    </row>
    <row r="466" spans="2:7">
      <c r="B466" s="30"/>
      <c r="C466" s="19"/>
      <c r="D466" s="43" t="s">
        <v>2</v>
      </c>
      <c r="E466" s="36">
        <v>0</v>
      </c>
      <c r="F466" s="149">
        <v>0</v>
      </c>
      <c r="G466" s="36">
        <f>F466+E466</f>
        <v>0</v>
      </c>
    </row>
    <row r="467" spans="2:7">
      <c r="B467" s="30"/>
      <c r="C467" s="19"/>
      <c r="D467" s="43" t="s">
        <v>3</v>
      </c>
      <c r="E467" s="36">
        <v>0</v>
      </c>
      <c r="F467" s="149">
        <v>0</v>
      </c>
      <c r="G467" s="36">
        <f>F467+E467</f>
        <v>0</v>
      </c>
    </row>
    <row r="468" spans="2:7">
      <c r="B468" s="30"/>
      <c r="C468" s="19"/>
      <c r="D468" s="43" t="s">
        <v>4</v>
      </c>
      <c r="E468" s="36">
        <v>0</v>
      </c>
      <c r="F468" s="36">
        <v>0</v>
      </c>
      <c r="G468" s="36">
        <f>F468+E468</f>
        <v>0</v>
      </c>
    </row>
    <row r="469" spans="2:7">
      <c r="B469" s="32"/>
      <c r="C469" s="41"/>
      <c r="D469" s="41"/>
      <c r="E469" s="33"/>
      <c r="F469" s="33"/>
      <c r="G469" s="33"/>
    </row>
    <row r="470" spans="2:7">
      <c r="B470" s="3"/>
      <c r="C470" s="11" t="s">
        <v>35</v>
      </c>
      <c r="D470" s="9" t="s">
        <v>5</v>
      </c>
      <c r="E470" s="183">
        <f>E472+E473</f>
        <v>0</v>
      </c>
      <c r="F470" s="55">
        <f>SUM(F471:F473)</f>
        <v>0</v>
      </c>
      <c r="G470" s="55">
        <f>E470+F470</f>
        <v>0</v>
      </c>
    </row>
    <row r="471" spans="2:7">
      <c r="B471" s="3"/>
      <c r="C471" s="11"/>
      <c r="D471" s="43" t="s">
        <v>3</v>
      </c>
      <c r="E471" s="36">
        <v>0</v>
      </c>
      <c r="F471" s="36">
        <v>0</v>
      </c>
      <c r="G471" s="36">
        <f>F471+E471</f>
        <v>0</v>
      </c>
    </row>
    <row r="472" spans="2:7">
      <c r="B472" s="30"/>
      <c r="C472" s="19"/>
      <c r="D472" s="43" t="s">
        <v>6</v>
      </c>
      <c r="E472" s="36">
        <v>0</v>
      </c>
      <c r="F472" s="36">
        <v>0</v>
      </c>
      <c r="G472" s="36">
        <f>F472+E472</f>
        <v>0</v>
      </c>
    </row>
    <row r="473" spans="2:7">
      <c r="B473" s="30"/>
      <c r="C473" s="19"/>
      <c r="D473" s="43" t="s">
        <v>7</v>
      </c>
      <c r="E473" s="36">
        <v>0</v>
      </c>
      <c r="F473" s="36">
        <v>0</v>
      </c>
      <c r="G473" s="36">
        <f>F473+E473</f>
        <v>0</v>
      </c>
    </row>
    <row r="474" spans="2:7">
      <c r="B474" s="48"/>
      <c r="C474" s="49"/>
      <c r="D474" s="49"/>
      <c r="E474" s="50"/>
      <c r="F474" s="50"/>
      <c r="G474" s="50"/>
    </row>
    <row r="475" spans="2:7" ht="15">
      <c r="B475" s="42" t="s">
        <v>23</v>
      </c>
      <c r="C475" s="62"/>
      <c r="D475" s="22"/>
      <c r="E475" s="23">
        <f>E477+E483</f>
        <v>1811983.68</v>
      </c>
      <c r="F475" s="23">
        <f>F477+F483</f>
        <v>27564723.25</v>
      </c>
      <c r="G475" s="23">
        <f>G477+G483</f>
        <v>29376706.93</v>
      </c>
    </row>
    <row r="476" spans="2:7">
      <c r="B476" s="7"/>
      <c r="C476" s="5"/>
      <c r="D476" s="5"/>
      <c r="E476" s="10"/>
      <c r="F476" s="10"/>
      <c r="G476" s="10"/>
    </row>
    <row r="477" spans="2:7">
      <c r="B477" s="53" t="s">
        <v>21</v>
      </c>
      <c r="C477" s="207" t="s">
        <v>1</v>
      </c>
      <c r="D477" s="206"/>
      <c r="E477" s="193">
        <f>E479+E480+E481</f>
        <v>1811983.68</v>
      </c>
      <c r="F477" s="193">
        <f>F479+F480+F481</f>
        <v>21349827.23</v>
      </c>
      <c r="G477" s="193">
        <f>G479+G480+G481</f>
        <v>23161810.91</v>
      </c>
    </row>
    <row r="478" spans="2:7">
      <c r="B478" s="32"/>
      <c r="C478" s="41"/>
      <c r="D478" s="41"/>
      <c r="E478" s="33"/>
      <c r="F478" s="33"/>
      <c r="G478" s="33"/>
    </row>
    <row r="479" spans="2:7">
      <c r="B479" s="30"/>
      <c r="C479" s="19" t="s">
        <v>2</v>
      </c>
      <c r="D479" s="43"/>
      <c r="E479" s="119">
        <f>SUM(E466,E453,E440)</f>
        <v>0</v>
      </c>
      <c r="F479" s="119">
        <f>SUM(F466,F453,F440)</f>
        <v>1277519.8999999999</v>
      </c>
      <c r="G479" s="119">
        <f>F479+E479</f>
        <v>1277519.8999999999</v>
      </c>
    </row>
    <row r="480" spans="2:7">
      <c r="B480" s="30"/>
      <c r="C480" s="19" t="s">
        <v>3</v>
      </c>
      <c r="D480" s="43"/>
      <c r="E480" s="119">
        <f>SUM(E467+E454+E441)</f>
        <v>1811983.68</v>
      </c>
      <c r="F480" s="119">
        <f>SUM(F467+F454+F441)</f>
        <v>10732938.33</v>
      </c>
      <c r="G480" s="119">
        <f>F480+E480</f>
        <v>12544922.01</v>
      </c>
    </row>
    <row r="481" spans="1:7">
      <c r="B481" s="30"/>
      <c r="C481" s="19" t="s">
        <v>4</v>
      </c>
      <c r="D481" s="43"/>
      <c r="E481" s="119">
        <f>SUM(E468+E455+E442)</f>
        <v>0</v>
      </c>
      <c r="F481" s="119">
        <f>SUM(F468+F455+F442)</f>
        <v>9339369</v>
      </c>
      <c r="G481" s="119">
        <f>F481+E481</f>
        <v>9339369</v>
      </c>
    </row>
    <row r="482" spans="1:7">
      <c r="B482" s="32"/>
      <c r="C482" s="41"/>
      <c r="D482" s="41"/>
      <c r="E482" s="148"/>
      <c r="F482" s="148"/>
      <c r="G482" s="148"/>
    </row>
    <row r="483" spans="1:7">
      <c r="B483" s="53" t="s">
        <v>22</v>
      </c>
      <c r="C483" s="9" t="s">
        <v>5</v>
      </c>
      <c r="D483" s="9"/>
      <c r="E483" s="176">
        <f>SUM(E484:E487)</f>
        <v>0</v>
      </c>
      <c r="F483" s="176">
        <f>F484+F486+F487+F485</f>
        <v>6214896.0199999996</v>
      </c>
      <c r="G483" s="177">
        <f>F483+E483</f>
        <v>6214896.0199999996</v>
      </c>
    </row>
    <row r="484" spans="1:7">
      <c r="B484" s="53"/>
      <c r="C484" s="43" t="s">
        <v>2</v>
      </c>
      <c r="D484" s="9"/>
      <c r="E484" s="150">
        <f>SUM(E458,E445)</f>
        <v>0</v>
      </c>
      <c r="F484" s="150">
        <f>SUM(F458,F445)</f>
        <v>0</v>
      </c>
      <c r="G484" s="150">
        <f>SUM(G458,G445)</f>
        <v>0</v>
      </c>
    </row>
    <row r="485" spans="1:7">
      <c r="B485" s="53"/>
      <c r="C485" s="43" t="s">
        <v>3</v>
      </c>
      <c r="D485" s="9"/>
      <c r="E485" s="150">
        <f t="shared" ref="E485:G487" si="6">SUM(E471,E459,E446)</f>
        <v>0</v>
      </c>
      <c r="F485" s="150">
        <f t="shared" si="6"/>
        <v>0</v>
      </c>
      <c r="G485" s="150">
        <f t="shared" si="6"/>
        <v>0</v>
      </c>
    </row>
    <row r="486" spans="1:7">
      <c r="B486" s="30"/>
      <c r="C486" s="19" t="s">
        <v>6</v>
      </c>
      <c r="D486" s="43"/>
      <c r="E486" s="119">
        <f t="shared" si="6"/>
        <v>0</v>
      </c>
      <c r="F486" s="119">
        <f t="shared" si="6"/>
        <v>0</v>
      </c>
      <c r="G486" s="119">
        <f t="shared" si="6"/>
        <v>0</v>
      </c>
    </row>
    <row r="487" spans="1:7">
      <c r="B487" s="30"/>
      <c r="C487" s="19" t="s">
        <v>7</v>
      </c>
      <c r="D487" s="43"/>
      <c r="E487" s="119">
        <f t="shared" si="6"/>
        <v>0</v>
      </c>
      <c r="F487" s="119">
        <f t="shared" si="6"/>
        <v>6214896.0199999996</v>
      </c>
      <c r="G487" s="119">
        <f t="shared" si="6"/>
        <v>6214896.0199999996</v>
      </c>
    </row>
    <row r="488" spans="1:7">
      <c r="B488" s="30"/>
      <c r="C488" s="64"/>
      <c r="D488" s="34"/>
      <c r="E488" s="35"/>
      <c r="F488" s="36"/>
      <c r="G488" s="36"/>
    </row>
    <row r="489" spans="1:7" ht="15.75">
      <c r="B489" s="58" t="s">
        <v>49</v>
      </c>
      <c r="C489" s="59"/>
      <c r="D489" s="60"/>
      <c r="E489" s="61">
        <f>E421-E435</f>
        <v>116682309.44</v>
      </c>
      <c r="F489" s="61">
        <f>F421-F435</f>
        <v>27876284.600000001</v>
      </c>
      <c r="G489" s="61">
        <f>G421-G435</f>
        <v>144558594.03999999</v>
      </c>
    </row>
    <row r="490" spans="1:7">
      <c r="B490" s="48"/>
      <c r="C490" s="49"/>
      <c r="D490" s="49"/>
      <c r="E490" s="50"/>
      <c r="F490" s="50"/>
      <c r="G490" s="50"/>
    </row>
    <row r="491" spans="1:7">
      <c r="C491" s="210"/>
      <c r="D491" s="210"/>
      <c r="E491" s="210"/>
      <c r="F491" s="210"/>
      <c r="G491" s="210"/>
    </row>
    <row r="492" spans="1:7">
      <c r="B492" s="11"/>
      <c r="C492" s="187"/>
      <c r="D492" s="187"/>
      <c r="E492" s="187"/>
      <c r="F492" s="187"/>
      <c r="G492" s="187"/>
    </row>
    <row r="493" spans="1:7">
      <c r="B493" s="11"/>
      <c r="C493" s="188"/>
      <c r="D493" s="188"/>
      <c r="E493" s="188"/>
      <c r="F493" s="188"/>
      <c r="G493" s="188"/>
    </row>
    <row r="494" spans="1:7">
      <c r="A494" s="189"/>
      <c r="B494" s="9"/>
      <c r="C494" s="187"/>
      <c r="D494" s="187"/>
      <c r="E494" s="187"/>
      <c r="F494" s="187"/>
      <c r="G494" s="187"/>
    </row>
    <row r="495" spans="1:7">
      <c r="D495" s="145" t="s">
        <v>8</v>
      </c>
      <c r="E495" s="141" t="s">
        <v>9</v>
      </c>
      <c r="F495" s="142"/>
      <c r="G495" s="142"/>
    </row>
    <row r="496" spans="1:7">
      <c r="D496" s="5"/>
      <c r="E496" s="143"/>
      <c r="F496" s="144"/>
      <c r="G496" s="144"/>
    </row>
    <row r="497" spans="3:7">
      <c r="C497" s="203" t="s">
        <v>41</v>
      </c>
      <c r="D497" s="203"/>
      <c r="E497" s="211" t="s">
        <v>40</v>
      </c>
      <c r="F497" s="211"/>
      <c r="G497" s="211"/>
    </row>
    <row r="498" spans="3:7">
      <c r="D498" s="145" t="s">
        <v>146</v>
      </c>
      <c r="E498" s="211" t="s">
        <v>200</v>
      </c>
      <c r="F498" s="211"/>
      <c r="G498" s="211"/>
    </row>
    <row r="499" spans="3:7">
      <c r="D499" s="145" t="s">
        <v>199</v>
      </c>
      <c r="E499" s="212" t="s">
        <v>201</v>
      </c>
      <c r="F499" s="212"/>
      <c r="G499" s="212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5"/>
  <sheetViews>
    <sheetView topLeftCell="A13" workbookViewId="0">
      <selection activeCell="G7" sqref="G7"/>
    </sheetView>
  </sheetViews>
  <sheetFormatPr baseColWidth="10" defaultColWidth="10.28515625" defaultRowHeight="12.75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>
      <c r="B1" s="215" t="s">
        <v>52</v>
      </c>
      <c r="C1" s="215"/>
      <c r="D1" s="215"/>
      <c r="E1" s="215"/>
      <c r="F1" s="215"/>
      <c r="G1" s="215"/>
    </row>
    <row r="2" spans="2:13" ht="15.75">
      <c r="B2" s="215" t="s">
        <v>53</v>
      </c>
      <c r="C2" s="215"/>
      <c r="D2" s="215"/>
      <c r="E2" s="215"/>
      <c r="F2" s="215"/>
      <c r="G2" s="215"/>
    </row>
    <row r="3" spans="2:13" ht="18.75" customHeight="1">
      <c r="B3" s="216" t="s">
        <v>202</v>
      </c>
      <c r="C3" s="216"/>
      <c r="D3" s="216"/>
      <c r="E3" s="216"/>
      <c r="F3" s="216"/>
      <c r="G3" s="216"/>
    </row>
    <row r="4" spans="2:13">
      <c r="B4" s="216"/>
      <c r="C4" s="216"/>
      <c r="D4" s="216"/>
      <c r="E4" s="216"/>
      <c r="F4" s="216"/>
      <c r="G4" s="216"/>
    </row>
    <row r="5" spans="2:13">
      <c r="B5" s="26"/>
      <c r="C5" s="26"/>
      <c r="D5" s="26"/>
      <c r="E5" s="26"/>
      <c r="F5" s="26"/>
      <c r="G5" s="26"/>
    </row>
    <row r="6" spans="2:13">
      <c r="B6" s="16" t="s">
        <v>203</v>
      </c>
      <c r="C6" s="9"/>
      <c r="D6" s="9"/>
      <c r="E6" s="9"/>
      <c r="F6" s="17" t="s">
        <v>29</v>
      </c>
      <c r="G6" s="186" t="s">
        <v>382</v>
      </c>
    </row>
    <row r="7" spans="2:13" ht="13.5" thickBot="1">
      <c r="B7" s="121"/>
      <c r="C7" s="121"/>
      <c r="D7" s="121"/>
      <c r="E7" s="121"/>
      <c r="F7" s="121"/>
      <c r="G7" s="121"/>
    </row>
    <row r="8" spans="2:13" ht="13.5" customHeight="1" thickBot="1">
      <c r="B8" s="122" t="s">
        <v>0</v>
      </c>
      <c r="C8" s="217" t="str">
        <f>CONCATENATE("CIFRAS DEL MES DE ",G6)</f>
        <v>CIFRAS DEL MES DE MARZO 2024</v>
      </c>
      <c r="D8" s="218"/>
      <c r="E8" s="218"/>
      <c r="F8" s="218"/>
      <c r="G8" s="219"/>
      <c r="J8" s="9"/>
    </row>
    <row r="9" spans="2:13" ht="24">
      <c r="B9" s="123"/>
      <c r="C9" s="124" t="s">
        <v>204</v>
      </c>
      <c r="D9" s="124" t="s">
        <v>205</v>
      </c>
      <c r="E9" s="124" t="s">
        <v>145</v>
      </c>
      <c r="F9" s="124" t="s">
        <v>206</v>
      </c>
      <c r="G9" s="124" t="s">
        <v>207</v>
      </c>
    </row>
    <row r="10" spans="2:13" ht="15">
      <c r="B10" s="125"/>
      <c r="C10" s="63"/>
      <c r="D10" s="63"/>
      <c r="E10" s="63"/>
      <c r="F10" s="63"/>
      <c r="G10" s="63"/>
    </row>
    <row r="11" spans="2:13" ht="55.5" customHeight="1">
      <c r="B11" s="126" t="s">
        <v>10</v>
      </c>
      <c r="C11" s="78">
        <f>SUM(Tlalpan!F425)</f>
        <v>0</v>
      </c>
      <c r="D11" s="78">
        <f>SUM(Tlalpan!F450)</f>
        <v>0</v>
      </c>
      <c r="E11" s="127">
        <f>C11-D11</f>
        <v>0</v>
      </c>
      <c r="F11" s="128">
        <f>IFERROR(+D11/C11, 0)</f>
        <v>0</v>
      </c>
      <c r="G11" s="129" t="s">
        <v>208</v>
      </c>
      <c r="H11" s="130"/>
      <c r="I11" s="131"/>
      <c r="J11" s="131"/>
      <c r="K11" s="131"/>
      <c r="L11" s="131"/>
      <c r="M11" s="131"/>
    </row>
    <row r="12" spans="2:13" ht="15">
      <c r="B12" s="132"/>
      <c r="C12" s="52"/>
      <c r="D12" s="52"/>
      <c r="E12" s="52"/>
      <c r="F12" s="52"/>
      <c r="G12" s="130"/>
      <c r="H12" s="130"/>
      <c r="I12" s="131"/>
      <c r="J12" s="131"/>
      <c r="K12" s="131"/>
      <c r="L12" s="131"/>
      <c r="M12" s="131"/>
    </row>
    <row r="13" spans="2:13" ht="55.5" customHeight="1">
      <c r="B13" s="126" t="s">
        <v>11</v>
      </c>
      <c r="C13" s="78">
        <f>SUM(Tlalpan!F426)</f>
        <v>54804170</v>
      </c>
      <c r="D13" s="78">
        <f>SUM(Tlalpan!F437)</f>
        <v>27564723.25</v>
      </c>
      <c r="E13" s="127">
        <f>C13-D13</f>
        <v>27239446.75</v>
      </c>
      <c r="F13" s="128">
        <f>IFERROR(+D13/C13, 0)</f>
        <v>0.50296762545623808</v>
      </c>
      <c r="G13" s="129" t="s">
        <v>208</v>
      </c>
      <c r="H13" s="130"/>
      <c r="I13" s="131"/>
      <c r="J13" s="131"/>
      <c r="K13" s="131"/>
      <c r="L13" s="131"/>
      <c r="M13" s="131"/>
    </row>
    <row r="14" spans="2:13">
      <c r="B14" s="132"/>
      <c r="C14" s="40" t="s">
        <v>209</v>
      </c>
      <c r="D14" s="40" t="s">
        <v>209</v>
      </c>
      <c r="E14" s="127"/>
      <c r="F14" s="133"/>
      <c r="G14" s="130"/>
      <c r="H14" s="130"/>
      <c r="I14" s="131"/>
      <c r="J14" s="131"/>
      <c r="K14" s="131"/>
      <c r="L14" s="131"/>
      <c r="M14" s="131"/>
    </row>
    <row r="15" spans="2:13" ht="74.25" customHeight="1">
      <c r="B15" s="126" t="s">
        <v>51</v>
      </c>
      <c r="C15" s="78">
        <f>SUM(Tlalpan!F430:F431)</f>
        <v>636837.85</v>
      </c>
      <c r="D15" s="78">
        <f>SUM(Tlalpan!F463)</f>
        <v>0</v>
      </c>
      <c r="E15" s="127">
        <f>C15-D15</f>
        <v>636837.85</v>
      </c>
      <c r="F15" s="128">
        <f>IFERROR(+D15/C15, 0)</f>
        <v>0</v>
      </c>
      <c r="G15" s="129" t="s">
        <v>286</v>
      </c>
    </row>
    <row r="16" spans="2:13" ht="15.75" thickBot="1">
      <c r="B16" s="134"/>
      <c r="C16" s="135"/>
      <c r="D16" s="135"/>
      <c r="E16" s="135"/>
      <c r="F16" s="135"/>
      <c r="G16" s="135"/>
    </row>
    <row r="17" spans="2:7" ht="15.75" thickBot="1">
      <c r="B17" s="46"/>
      <c r="C17" s="136"/>
      <c r="D17" s="136"/>
      <c r="E17" s="136"/>
      <c r="F17" s="136"/>
      <c r="G17" s="137"/>
    </row>
    <row r="18" spans="2:7" ht="13.5" customHeight="1" thickBot="1">
      <c r="B18" s="122" t="s">
        <v>0</v>
      </c>
      <c r="C18" s="217" t="s">
        <v>210</v>
      </c>
      <c r="D18" s="218"/>
      <c r="E18" s="218"/>
      <c r="F18" s="218"/>
      <c r="G18" s="220"/>
    </row>
    <row r="19" spans="2:7" ht="24">
      <c r="B19" s="123"/>
      <c r="C19" s="138" t="s">
        <v>204</v>
      </c>
      <c r="D19" s="138" t="s">
        <v>205</v>
      </c>
      <c r="E19" s="138" t="s">
        <v>145</v>
      </c>
      <c r="F19" s="138" t="s">
        <v>206</v>
      </c>
      <c r="G19" s="138" t="s">
        <v>207</v>
      </c>
    </row>
    <row r="20" spans="2:7" ht="15">
      <c r="B20" s="125"/>
      <c r="C20" s="63"/>
      <c r="D20" s="63"/>
      <c r="E20" s="63"/>
      <c r="F20" s="63"/>
      <c r="G20" s="63"/>
    </row>
    <row r="21" spans="2:7" ht="28.5" customHeight="1">
      <c r="B21" s="126" t="s">
        <v>10</v>
      </c>
      <c r="C21" s="78">
        <f>SUM(Tlalpan!G425)</f>
        <v>0</v>
      </c>
      <c r="D21" s="78">
        <f>SUM(Tlalpan!G450)</f>
        <v>0</v>
      </c>
      <c r="E21" s="78">
        <f>C21-D21</f>
        <v>0</v>
      </c>
      <c r="F21" s="128">
        <f>IFERROR(+D21/C21, 0)</f>
        <v>0</v>
      </c>
      <c r="G21" s="139" t="s">
        <v>208</v>
      </c>
    </row>
    <row r="22" spans="2:7" ht="15">
      <c r="B22" s="132"/>
      <c r="C22" s="52"/>
      <c r="D22" s="52"/>
      <c r="E22" s="52"/>
      <c r="F22" s="52"/>
      <c r="G22" s="52"/>
    </row>
    <row r="23" spans="2:7" ht="52.5" customHeight="1">
      <c r="B23" s="126" t="s">
        <v>11</v>
      </c>
      <c r="C23" s="78">
        <f>SUM(Tlalpan!G426)</f>
        <v>164412510</v>
      </c>
      <c r="D23" s="78">
        <f>SUM(Tlalpan!G437)</f>
        <v>29376706.93</v>
      </c>
      <c r="E23" s="78">
        <f>C23-D23</f>
        <v>135035803.06999999</v>
      </c>
      <c r="F23" s="128">
        <f>IFERROR(+D23/C23, 0)</f>
        <v>0.17867683505348833</v>
      </c>
      <c r="G23" s="129" t="s">
        <v>208</v>
      </c>
    </row>
    <row r="24" spans="2:7">
      <c r="B24" s="132"/>
      <c r="C24" s="40"/>
      <c r="D24" s="40"/>
      <c r="E24" s="40"/>
      <c r="F24" s="40"/>
      <c r="G24" s="40"/>
    </row>
    <row r="25" spans="2:7" ht="35.25" customHeight="1">
      <c r="B25" s="126" t="s">
        <v>51</v>
      </c>
      <c r="C25" s="78">
        <f>SUM(Tlalpan!G430:G431)</f>
        <v>9522790.9700000007</v>
      </c>
      <c r="D25" s="78">
        <f>SUM(Tlalpan!G463)</f>
        <v>0</v>
      </c>
      <c r="E25" s="78">
        <f>C25-D25</f>
        <v>9522790.9700000007</v>
      </c>
      <c r="F25" s="128">
        <f>IFERROR(+D25/C25, 0)</f>
        <v>0</v>
      </c>
      <c r="G25" s="129" t="s">
        <v>286</v>
      </c>
    </row>
    <row r="26" spans="2:7" ht="15.75" thickBot="1">
      <c r="B26" s="134"/>
      <c r="C26" s="135"/>
      <c r="D26" s="135"/>
      <c r="E26" s="135"/>
      <c r="F26" s="135"/>
      <c r="G26" s="135"/>
    </row>
    <row r="27" spans="2:7">
      <c r="B27" s="204"/>
      <c r="C27" s="204"/>
      <c r="D27" s="204"/>
      <c r="E27" s="70"/>
      <c r="F27" s="70"/>
      <c r="G27" s="70"/>
    </row>
    <row r="28" spans="2:7">
      <c r="C28" s="71"/>
      <c r="E28" s="71"/>
      <c r="F28" s="71"/>
      <c r="G28" s="71"/>
    </row>
    <row r="29" spans="2:7">
      <c r="C29" s="71"/>
      <c r="E29" s="71"/>
      <c r="F29" s="71"/>
      <c r="G29" s="71"/>
    </row>
    <row r="30" spans="2:7">
      <c r="C30" s="71"/>
      <c r="E30" s="71"/>
      <c r="F30" s="71"/>
      <c r="G30" s="71"/>
    </row>
    <row r="31" spans="2:7">
      <c r="C31" s="71"/>
      <c r="E31" s="71"/>
      <c r="F31" s="71"/>
      <c r="G31" s="71"/>
    </row>
    <row r="32" spans="2:7" ht="15">
      <c r="C32" s="140"/>
      <c r="D32" s="140"/>
      <c r="E32" s="140"/>
      <c r="F32" s="140"/>
      <c r="G32" s="140"/>
    </row>
    <row r="33" spans="2:7" ht="12.75" customHeight="1">
      <c r="B33" s="213" t="s">
        <v>211</v>
      </c>
      <c r="C33" s="213"/>
      <c r="D33" s="213"/>
      <c r="E33" s="213"/>
      <c r="F33" s="214" t="s">
        <v>212</v>
      </c>
      <c r="G33" s="203"/>
    </row>
    <row r="34" spans="2:7" ht="12.75" customHeight="1">
      <c r="B34" s="213"/>
      <c r="C34" s="213"/>
      <c r="D34" s="213"/>
      <c r="E34" s="213"/>
      <c r="F34" s="203"/>
      <c r="G34" s="203"/>
    </row>
    <row r="35" spans="2:7" ht="27.75" customHeight="1">
      <c r="B35" s="213"/>
      <c r="C35" s="213"/>
      <c r="D35" s="213"/>
      <c r="E35" s="213"/>
      <c r="F35" s="203"/>
      <c r="G35" s="20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213"/>
  <sheetViews>
    <sheetView topLeftCell="C1" zoomScaleNormal="100" workbookViewId="0">
      <selection activeCell="K1" sqref="H1:K1048576"/>
    </sheetView>
  </sheetViews>
  <sheetFormatPr baseColWidth="10" defaultColWidth="11.42578125" defaultRowHeight="12.75"/>
  <cols>
    <col min="1" max="1" width="0.5703125" customWidth="1"/>
    <col min="2" max="2" width="0.5703125" hidden="1" customWidth="1"/>
    <col min="3" max="3" width="9.42578125" customWidth="1"/>
    <col min="4" max="4" width="12.140625" customWidth="1"/>
    <col min="5" max="5" width="8" customWidth="1"/>
    <col min="6" max="6" width="14.140625" customWidth="1"/>
    <col min="7" max="7" width="11.7109375" customWidth="1"/>
    <col min="8" max="8" width="5" hidden="1" customWidth="1"/>
    <col min="9" max="9" width="3.7109375" hidden="1" customWidth="1"/>
    <col min="10" max="10" width="4.85546875" hidden="1" customWidth="1"/>
    <col min="11" max="11" width="3.28515625" hidden="1" customWidth="1"/>
    <col min="12" max="12" width="14.28515625" bestFit="1" customWidth="1"/>
    <col min="13" max="13" width="16.85546875" customWidth="1"/>
    <col min="14" max="14" width="13.42578125" customWidth="1"/>
    <col min="15" max="15" width="14.7109375" customWidth="1"/>
    <col min="16" max="16" width="14.28515625" customWidth="1"/>
    <col min="17" max="17" width="14.5703125" customWidth="1"/>
    <col min="18" max="18" width="16" customWidth="1"/>
    <col min="19" max="29" width="16" hidden="1" customWidth="1"/>
    <col min="30" max="30" width="16" customWidth="1"/>
    <col min="31" max="31" width="16" hidden="1" customWidth="1"/>
    <col min="32" max="32" width="11.42578125" customWidth="1"/>
    <col min="33" max="33" width="19.140625" customWidth="1"/>
    <col min="34" max="34" width="13.85546875" customWidth="1"/>
    <col min="35" max="35" width="11.42578125" customWidth="1"/>
    <col min="36" max="36" width="16" customWidth="1"/>
  </cols>
  <sheetData>
    <row r="1" spans="1:34" ht="15.75">
      <c r="A1" s="152"/>
      <c r="B1" s="153" t="s">
        <v>52</v>
      </c>
      <c r="C1" s="153" t="s">
        <v>52</v>
      </c>
      <c r="D1" s="154"/>
      <c r="E1" s="155"/>
      <c r="F1" s="154"/>
      <c r="G1" s="155"/>
      <c r="H1" s="155"/>
      <c r="I1" s="155"/>
      <c r="J1" s="155"/>
      <c r="K1" s="155"/>
      <c r="L1" s="155"/>
      <c r="M1" s="154"/>
      <c r="N1" s="154"/>
      <c r="O1" s="154"/>
      <c r="P1" s="154"/>
      <c r="Q1" s="154"/>
    </row>
    <row r="2" spans="1:34" ht="15.75">
      <c r="A2" s="152"/>
      <c r="B2" s="153" t="s">
        <v>53</v>
      </c>
      <c r="C2" s="153" t="s">
        <v>53</v>
      </c>
      <c r="D2" s="154"/>
      <c r="E2" s="155"/>
      <c r="F2" s="154"/>
      <c r="G2" s="155"/>
      <c r="H2" s="155"/>
      <c r="I2" s="155"/>
      <c r="J2" s="155"/>
      <c r="K2" s="155"/>
      <c r="L2" s="155"/>
      <c r="M2" s="154"/>
      <c r="N2" s="154"/>
      <c r="O2" s="154"/>
      <c r="P2" s="154"/>
      <c r="Q2" s="154"/>
    </row>
    <row r="3" spans="1:34" ht="15.75">
      <c r="A3" s="152"/>
      <c r="B3" s="153" t="s">
        <v>54</v>
      </c>
      <c r="C3" s="153" t="s">
        <v>54</v>
      </c>
      <c r="D3" s="154"/>
      <c r="E3" s="155"/>
      <c r="F3" s="154"/>
      <c r="G3" s="155"/>
      <c r="H3" s="155"/>
      <c r="I3" s="155"/>
      <c r="J3" s="155"/>
      <c r="K3" s="155"/>
      <c r="L3" s="155"/>
      <c r="M3" s="154"/>
      <c r="N3" s="154"/>
      <c r="O3" s="156"/>
      <c r="P3" s="157"/>
      <c r="Q3" s="157"/>
    </row>
    <row r="4" spans="1:34" ht="12" customHeight="1">
      <c r="A4" s="152"/>
      <c r="B4" s="158"/>
      <c r="C4" s="158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8"/>
    </row>
    <row r="5" spans="1:34" ht="13.5" customHeight="1">
      <c r="A5" s="158"/>
      <c r="B5" s="159"/>
      <c r="C5" s="159"/>
      <c r="D5" s="160"/>
      <c r="E5" s="160"/>
      <c r="F5" s="160"/>
      <c r="G5" s="160"/>
      <c r="H5" s="160"/>
      <c r="I5" s="160"/>
      <c r="J5" s="160"/>
      <c r="K5" s="160"/>
      <c r="L5" s="158"/>
      <c r="M5" s="161" t="s">
        <v>55</v>
      </c>
      <c r="N5" s="160"/>
      <c r="O5" s="158"/>
      <c r="P5" s="162" t="s">
        <v>56</v>
      </c>
      <c r="Q5" s="163" t="s">
        <v>383</v>
      </c>
    </row>
    <row r="6" spans="1:34" ht="13.5" customHeight="1">
      <c r="A6" s="158"/>
      <c r="B6" s="159"/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4"/>
      <c r="N6" s="160"/>
      <c r="O6" s="158"/>
      <c r="P6" s="162" t="s">
        <v>57</v>
      </c>
      <c r="Q6" s="165">
        <v>2024</v>
      </c>
    </row>
    <row r="7" spans="1:34" ht="15.75">
      <c r="A7" s="158"/>
      <c r="B7" s="159" t="s">
        <v>50</v>
      </c>
      <c r="C7" s="159" t="s">
        <v>50</v>
      </c>
      <c r="D7" s="221" t="s">
        <v>151</v>
      </c>
      <c r="E7" s="221"/>
      <c r="F7" s="221"/>
      <c r="G7" s="221"/>
      <c r="H7" s="221"/>
      <c r="I7" s="221"/>
      <c r="J7" s="221"/>
      <c r="K7" s="221"/>
      <c r="L7" s="221"/>
      <c r="M7" s="221"/>
      <c r="N7" s="160"/>
      <c r="O7" s="160"/>
      <c r="P7" s="160"/>
      <c r="Q7" s="160"/>
    </row>
    <row r="8" spans="1:34" ht="9" customHeight="1">
      <c r="A8" s="158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</row>
    <row r="9" spans="1:34" ht="75">
      <c r="A9" s="158"/>
      <c r="B9" s="166" t="s">
        <v>123</v>
      </c>
      <c r="C9" s="198" t="s">
        <v>58</v>
      </c>
      <c r="D9" s="198" t="s">
        <v>59</v>
      </c>
      <c r="E9" s="199" t="s">
        <v>60</v>
      </c>
      <c r="F9" s="198" t="s">
        <v>61</v>
      </c>
      <c r="G9" s="199" t="s">
        <v>62</v>
      </c>
      <c r="H9" s="199"/>
      <c r="I9" s="199"/>
      <c r="J9" s="199"/>
      <c r="K9" s="199"/>
      <c r="L9" s="199" t="s">
        <v>63</v>
      </c>
      <c r="M9" s="199" t="s">
        <v>64</v>
      </c>
      <c r="N9" s="199" t="s">
        <v>65</v>
      </c>
      <c r="O9" s="198" t="s">
        <v>66</v>
      </c>
      <c r="P9" s="198" t="s">
        <v>118</v>
      </c>
      <c r="Q9" s="198" t="s">
        <v>67</v>
      </c>
      <c r="R9" s="199" t="s">
        <v>68</v>
      </c>
      <c r="S9" s="101" t="s">
        <v>120</v>
      </c>
      <c r="T9" s="101" t="s">
        <v>60</v>
      </c>
      <c r="U9" s="101" t="s">
        <v>121</v>
      </c>
      <c r="V9" s="101" t="s">
        <v>122</v>
      </c>
      <c r="W9" s="101" t="s">
        <v>144</v>
      </c>
      <c r="AE9" t="s">
        <v>215</v>
      </c>
    </row>
    <row r="10" spans="1:34" ht="15">
      <c r="A10" s="158"/>
      <c r="B10" s="166"/>
      <c r="C10" s="95" t="s">
        <v>152</v>
      </c>
      <c r="D10" s="95" t="s">
        <v>293</v>
      </c>
      <c r="E10" s="95" t="s">
        <v>323</v>
      </c>
      <c r="F10" s="95" t="s">
        <v>217</v>
      </c>
      <c r="G10" s="95"/>
      <c r="H10" s="182" t="str">
        <f t="shared" ref="H10" si="0">+MID(F10,1,4)</f>
        <v>2111</v>
      </c>
      <c r="I10" s="182" t="str">
        <f t="shared" ref="I10" si="1">+MID(F10,5,1)</f>
        <v>1</v>
      </c>
      <c r="J10" s="182" t="str">
        <f t="shared" ref="J10" si="2">+MID(F10,6,1)</f>
        <v>1</v>
      </c>
      <c r="K10" s="182" t="str">
        <f t="shared" ref="K10" si="3">+MID(F10,7,2)</f>
        <v>00</v>
      </c>
      <c r="L10" s="181">
        <v>5000000</v>
      </c>
      <c r="M10" s="181">
        <v>5000000</v>
      </c>
      <c r="N10" s="200">
        <v>1200000</v>
      </c>
      <c r="O10" s="201">
        <v>1160171.1000000001</v>
      </c>
      <c r="P10" s="181">
        <v>0</v>
      </c>
      <c r="Q10" s="181">
        <f t="shared" ref="Q10:Q73" si="4">+O10+P10</f>
        <v>1160171.1000000001</v>
      </c>
      <c r="R10" s="181">
        <f t="shared" ref="R10:R73" si="5">+Q10</f>
        <v>1160171.1000000001</v>
      </c>
      <c r="S10" s="190"/>
      <c r="T10" s="190"/>
      <c r="U10" s="190"/>
      <c r="V10" s="190"/>
      <c r="W10" s="190"/>
    </row>
    <row r="11" spans="1:34" ht="15">
      <c r="A11" s="158"/>
      <c r="B11" s="178" t="str">
        <f>+CONCATENATE(D11,E11,F11,G11)</f>
        <v>226321E18715O44021111100</v>
      </c>
      <c r="C11" s="95" t="s">
        <v>152</v>
      </c>
      <c r="D11" s="95" t="s">
        <v>288</v>
      </c>
      <c r="E11" s="95" t="s">
        <v>324</v>
      </c>
      <c r="F11" s="95" t="s">
        <v>217</v>
      </c>
      <c r="G11" s="95"/>
      <c r="H11" s="182" t="str">
        <f t="shared" ref="H11:H74" si="6">+MID(F11,1,4)</f>
        <v>2111</v>
      </c>
      <c r="I11" s="182" t="str">
        <f t="shared" ref="I11:I74" si="7">+MID(F11,5,1)</f>
        <v>1</v>
      </c>
      <c r="J11" s="182" t="str">
        <f t="shared" ref="J11:J74" si="8">+MID(F11,6,1)</f>
        <v>1</v>
      </c>
      <c r="K11" s="182" t="str">
        <f t="shared" ref="K11:K74" si="9">+MID(F11,7,2)</f>
        <v>00</v>
      </c>
      <c r="L11" s="181">
        <v>0</v>
      </c>
      <c r="M11" s="181">
        <v>2195</v>
      </c>
      <c r="N11" s="200">
        <v>0</v>
      </c>
      <c r="O11" s="201">
        <v>0</v>
      </c>
      <c r="P11" s="181">
        <v>0</v>
      </c>
      <c r="Q11" s="181">
        <f t="shared" si="4"/>
        <v>0</v>
      </c>
      <c r="R11" s="181">
        <f t="shared" si="5"/>
        <v>0</v>
      </c>
      <c r="S11" s="179" t="s">
        <v>153</v>
      </c>
      <c r="T11" s="179" t="s">
        <v>154</v>
      </c>
      <c r="U11" s="179" t="s">
        <v>217</v>
      </c>
      <c r="V11" s="179"/>
      <c r="W11" s="180"/>
      <c r="X11" t="b">
        <f t="shared" ref="X11:X65" si="10">+S11=D11</f>
        <v>0</v>
      </c>
      <c r="Y11" t="b">
        <f t="shared" ref="Y11:Y65" si="11">+T11=E11</f>
        <v>0</v>
      </c>
      <c r="Z11" t="b">
        <f t="shared" ref="Z11:Z65" si="12">+U11=F11</f>
        <v>1</v>
      </c>
      <c r="AA11" t="b">
        <f t="shared" ref="AA11" si="13">+V11=G11</f>
        <v>1</v>
      </c>
      <c r="AB11" s="115">
        <f t="shared" ref="AB11:AB14" si="14">Q11-W11</f>
        <v>0</v>
      </c>
      <c r="AE11" s="118">
        <f t="shared" ref="AE11:AE66" si="15">L11-M11</f>
        <v>-2195</v>
      </c>
      <c r="AG11" s="184"/>
      <c r="AH11" s="118"/>
    </row>
    <row r="12" spans="1:34" ht="15">
      <c r="A12" s="158"/>
      <c r="B12" s="178"/>
      <c r="C12" s="95" t="s">
        <v>152</v>
      </c>
      <c r="D12" s="95" t="s">
        <v>292</v>
      </c>
      <c r="E12" s="95" t="s">
        <v>324</v>
      </c>
      <c r="F12" s="95" t="s">
        <v>217</v>
      </c>
      <c r="G12" s="95"/>
      <c r="H12" s="182" t="str">
        <f t="shared" si="6"/>
        <v>2111</v>
      </c>
      <c r="I12" s="182" t="str">
        <f t="shared" si="7"/>
        <v>1</v>
      </c>
      <c r="J12" s="182" t="str">
        <f t="shared" si="8"/>
        <v>1</v>
      </c>
      <c r="K12" s="182" t="str">
        <f t="shared" si="9"/>
        <v>00</v>
      </c>
      <c r="L12" s="181">
        <v>30987</v>
      </c>
      <c r="M12" s="181">
        <v>30987</v>
      </c>
      <c r="N12" s="200">
        <v>0</v>
      </c>
      <c r="O12" s="201">
        <v>0</v>
      </c>
      <c r="P12" s="181">
        <v>0</v>
      </c>
      <c r="Q12" s="181">
        <f t="shared" si="4"/>
        <v>0</v>
      </c>
      <c r="R12" s="181">
        <f t="shared" si="5"/>
        <v>0</v>
      </c>
      <c r="S12" s="179" t="s">
        <v>153</v>
      </c>
      <c r="T12" s="179" t="s">
        <v>284</v>
      </c>
      <c r="U12" s="179" t="s">
        <v>217</v>
      </c>
      <c r="V12" s="179"/>
      <c r="W12" s="180"/>
      <c r="X12" t="b">
        <f t="shared" si="10"/>
        <v>0</v>
      </c>
      <c r="Y12" t="b">
        <f t="shared" si="11"/>
        <v>0</v>
      </c>
      <c r="Z12" t="b">
        <f t="shared" si="12"/>
        <v>1</v>
      </c>
      <c r="AA12" t="b">
        <f t="shared" ref="AA12:AA13" si="16">+V12=G12</f>
        <v>1</v>
      </c>
      <c r="AB12" s="115"/>
      <c r="AE12" s="118">
        <f t="shared" si="15"/>
        <v>0</v>
      </c>
      <c r="AG12" s="184"/>
      <c r="AH12" s="118"/>
    </row>
    <row r="13" spans="1:34" ht="15">
      <c r="A13" s="158"/>
      <c r="B13" s="178" t="str">
        <f>+CONCATENATE(D14,E14,F14,G14)</f>
        <v>311102F03715O44021211100</v>
      </c>
      <c r="C13" s="95" t="s">
        <v>152</v>
      </c>
      <c r="D13" s="95" t="s">
        <v>293</v>
      </c>
      <c r="E13" s="95" t="s">
        <v>323</v>
      </c>
      <c r="F13" s="95" t="s">
        <v>218</v>
      </c>
      <c r="G13" s="95"/>
      <c r="H13" s="182" t="str">
        <f t="shared" si="6"/>
        <v>2121</v>
      </c>
      <c r="I13" s="182" t="str">
        <f t="shared" si="7"/>
        <v>1</v>
      </c>
      <c r="J13" s="182" t="str">
        <f t="shared" si="8"/>
        <v>1</v>
      </c>
      <c r="K13" s="182" t="str">
        <f t="shared" si="9"/>
        <v>00</v>
      </c>
      <c r="L13" s="181">
        <v>150000</v>
      </c>
      <c r="M13" s="181">
        <v>150000</v>
      </c>
      <c r="N13" s="200">
        <v>0</v>
      </c>
      <c r="O13" s="201">
        <v>0</v>
      </c>
      <c r="P13" s="181">
        <v>0</v>
      </c>
      <c r="Q13" s="181">
        <f t="shared" si="4"/>
        <v>0</v>
      </c>
      <c r="R13" s="181">
        <f t="shared" si="5"/>
        <v>0</v>
      </c>
      <c r="S13" s="179" t="s">
        <v>155</v>
      </c>
      <c r="T13" s="179" t="s">
        <v>154</v>
      </c>
      <c r="U13" s="179" t="s">
        <v>217</v>
      </c>
      <c r="V13" s="179"/>
      <c r="W13" s="180"/>
      <c r="X13" t="b">
        <f t="shared" si="10"/>
        <v>0</v>
      </c>
      <c r="Y13" t="b">
        <f t="shared" si="11"/>
        <v>0</v>
      </c>
      <c r="Z13" t="b">
        <f t="shared" si="12"/>
        <v>0</v>
      </c>
      <c r="AA13" t="b">
        <f t="shared" si="16"/>
        <v>1</v>
      </c>
      <c r="AB13" s="115">
        <f t="shared" si="14"/>
        <v>0</v>
      </c>
      <c r="AE13" s="118">
        <f t="shared" si="15"/>
        <v>0</v>
      </c>
      <c r="AG13" s="184"/>
      <c r="AH13" s="118"/>
    </row>
    <row r="14" spans="1:34" ht="15">
      <c r="A14" s="158"/>
      <c r="B14" s="178" t="str">
        <f>+CONCATENATE(D18,E18,F18,G18)</f>
        <v>226321E18715O44021511100</v>
      </c>
      <c r="C14" s="95" t="s">
        <v>152</v>
      </c>
      <c r="D14" s="95" t="s">
        <v>290</v>
      </c>
      <c r="E14" s="95" t="s">
        <v>324</v>
      </c>
      <c r="F14" s="95" t="s">
        <v>218</v>
      </c>
      <c r="G14" s="95"/>
      <c r="H14" s="182" t="str">
        <f t="shared" si="6"/>
        <v>2121</v>
      </c>
      <c r="I14" s="182" t="str">
        <f t="shared" si="7"/>
        <v>1</v>
      </c>
      <c r="J14" s="182" t="str">
        <f t="shared" si="8"/>
        <v>1</v>
      </c>
      <c r="K14" s="182" t="str">
        <f t="shared" si="9"/>
        <v>00</v>
      </c>
      <c r="L14" s="181">
        <v>156787</v>
      </c>
      <c r="M14" s="181">
        <v>0</v>
      </c>
      <c r="N14" s="200">
        <v>0</v>
      </c>
      <c r="O14" s="201">
        <v>0</v>
      </c>
      <c r="P14" s="181">
        <v>0</v>
      </c>
      <c r="Q14" s="181">
        <f t="shared" si="4"/>
        <v>0</v>
      </c>
      <c r="R14" s="181">
        <f t="shared" si="5"/>
        <v>0</v>
      </c>
      <c r="S14" s="179" t="s">
        <v>153</v>
      </c>
      <c r="T14" s="179" t="s">
        <v>169</v>
      </c>
      <c r="U14" s="179" t="s">
        <v>218</v>
      </c>
      <c r="V14" s="179"/>
      <c r="W14" s="180"/>
      <c r="X14" t="b">
        <f t="shared" si="10"/>
        <v>0</v>
      </c>
      <c r="Y14" t="b">
        <f t="shared" si="11"/>
        <v>0</v>
      </c>
      <c r="Z14" t="b">
        <f t="shared" si="12"/>
        <v>1</v>
      </c>
      <c r="AA14" t="b">
        <f t="shared" ref="AA14:AA36" si="17">+V14=G14</f>
        <v>1</v>
      </c>
      <c r="AB14" s="115">
        <f t="shared" si="14"/>
        <v>0</v>
      </c>
      <c r="AE14" s="118">
        <f t="shared" si="15"/>
        <v>156787</v>
      </c>
      <c r="AG14" s="184"/>
      <c r="AH14" s="118"/>
    </row>
    <row r="15" spans="1:34" ht="15">
      <c r="A15" s="158"/>
      <c r="B15" s="178" t="str">
        <f>+CONCATENATE(D19,E19,F19,G19)</f>
        <v>242218E18815O44021511100</v>
      </c>
      <c r="C15" s="95" t="s">
        <v>152</v>
      </c>
      <c r="D15" s="95" t="s">
        <v>293</v>
      </c>
      <c r="E15" s="95" t="s">
        <v>323</v>
      </c>
      <c r="F15" s="95" t="s">
        <v>220</v>
      </c>
      <c r="G15" s="95"/>
      <c r="H15" s="182" t="str">
        <f t="shared" si="6"/>
        <v>2141</v>
      </c>
      <c r="I15" s="182" t="str">
        <f t="shared" si="7"/>
        <v>1</v>
      </c>
      <c r="J15" s="182" t="str">
        <f t="shared" si="8"/>
        <v>1</v>
      </c>
      <c r="K15" s="182" t="str">
        <f t="shared" si="9"/>
        <v>00</v>
      </c>
      <c r="L15" s="181">
        <v>2000000</v>
      </c>
      <c r="M15" s="181">
        <v>2000000</v>
      </c>
      <c r="N15" s="200">
        <v>0</v>
      </c>
      <c r="O15" s="201">
        <v>0</v>
      </c>
      <c r="P15" s="181">
        <v>0</v>
      </c>
      <c r="Q15" s="181">
        <f t="shared" si="4"/>
        <v>0</v>
      </c>
      <c r="R15" s="181">
        <f t="shared" si="5"/>
        <v>0</v>
      </c>
      <c r="S15" s="179" t="s">
        <v>153</v>
      </c>
      <c r="T15" s="179" t="s">
        <v>154</v>
      </c>
      <c r="U15" s="179" t="s">
        <v>218</v>
      </c>
      <c r="V15" s="179"/>
      <c r="W15" s="180"/>
      <c r="X15" t="b">
        <f t="shared" si="10"/>
        <v>0</v>
      </c>
      <c r="Y15" t="b">
        <f t="shared" si="11"/>
        <v>0</v>
      </c>
      <c r="Z15" t="b">
        <f t="shared" si="12"/>
        <v>0</v>
      </c>
      <c r="AA15" t="b">
        <f t="shared" si="17"/>
        <v>1</v>
      </c>
      <c r="AB15" s="115">
        <f t="shared" ref="AB15:AB20" si="18">Q16-W15</f>
        <v>0</v>
      </c>
      <c r="AE15" s="118">
        <f t="shared" si="15"/>
        <v>0</v>
      </c>
      <c r="AG15" s="184"/>
      <c r="AH15" s="118"/>
    </row>
    <row r="16" spans="1:34" ht="14.25" customHeight="1">
      <c r="A16" s="158"/>
      <c r="B16" s="178" t="str">
        <f>+CONCATENATE(D44,E44,F44,G44)</f>
        <v>226321E18715O34023112100</v>
      </c>
      <c r="C16" s="95" t="s">
        <v>152</v>
      </c>
      <c r="D16" s="95" t="s">
        <v>141</v>
      </c>
      <c r="E16" s="95" t="s">
        <v>323</v>
      </c>
      <c r="F16" s="95" t="s">
        <v>221</v>
      </c>
      <c r="G16" s="95"/>
      <c r="H16" s="182" t="str">
        <f t="shared" si="6"/>
        <v>2151</v>
      </c>
      <c r="I16" s="182" t="str">
        <f t="shared" si="7"/>
        <v>1</v>
      </c>
      <c r="J16" s="182" t="str">
        <f t="shared" si="8"/>
        <v>1</v>
      </c>
      <c r="K16" s="182" t="str">
        <f t="shared" si="9"/>
        <v>00</v>
      </c>
      <c r="L16" s="181">
        <v>600000</v>
      </c>
      <c r="M16" s="181">
        <v>600000</v>
      </c>
      <c r="N16" s="200">
        <v>0</v>
      </c>
      <c r="O16" s="201">
        <v>0</v>
      </c>
      <c r="P16" s="181">
        <v>0</v>
      </c>
      <c r="Q16" s="181">
        <f t="shared" si="4"/>
        <v>0</v>
      </c>
      <c r="R16" s="181">
        <f t="shared" si="5"/>
        <v>0</v>
      </c>
      <c r="S16" s="179" t="s">
        <v>156</v>
      </c>
      <c r="T16" s="179" t="s">
        <v>216</v>
      </c>
      <c r="U16" s="179" t="s">
        <v>218</v>
      </c>
      <c r="V16" s="179"/>
      <c r="W16" s="180"/>
      <c r="X16" t="b">
        <f t="shared" si="10"/>
        <v>0</v>
      </c>
      <c r="Y16" t="b">
        <f t="shared" si="11"/>
        <v>0</v>
      </c>
      <c r="Z16" t="b">
        <f t="shared" si="12"/>
        <v>0</v>
      </c>
      <c r="AA16" t="b">
        <f t="shared" si="17"/>
        <v>1</v>
      </c>
      <c r="AB16" s="115">
        <f t="shared" si="18"/>
        <v>0</v>
      </c>
      <c r="AE16" s="118">
        <f t="shared" si="15"/>
        <v>0</v>
      </c>
      <c r="AG16" s="184"/>
      <c r="AH16" s="118"/>
    </row>
    <row r="17" spans="1:34" ht="15">
      <c r="A17" s="158"/>
      <c r="B17" s="178" t="str">
        <f>+CONCATENATE(D18,E18,F18,G18)</f>
        <v>226321E18715O44021511100</v>
      </c>
      <c r="C17" s="95" t="s">
        <v>152</v>
      </c>
      <c r="D17" s="95" t="s">
        <v>293</v>
      </c>
      <c r="E17" s="95" t="s">
        <v>325</v>
      </c>
      <c r="F17" s="95" t="s">
        <v>221</v>
      </c>
      <c r="G17" s="95"/>
      <c r="H17" s="182" t="str">
        <f t="shared" si="6"/>
        <v>2151</v>
      </c>
      <c r="I17" s="182" t="str">
        <f t="shared" si="7"/>
        <v>1</v>
      </c>
      <c r="J17" s="182" t="str">
        <f t="shared" si="8"/>
        <v>1</v>
      </c>
      <c r="K17" s="182" t="str">
        <f t="shared" si="9"/>
        <v>00</v>
      </c>
      <c r="L17" s="181">
        <v>10000</v>
      </c>
      <c r="M17" s="181">
        <v>10000</v>
      </c>
      <c r="N17" s="200">
        <v>10000</v>
      </c>
      <c r="O17" s="201">
        <v>0</v>
      </c>
      <c r="P17" s="181">
        <v>0</v>
      </c>
      <c r="Q17" s="181">
        <f t="shared" si="4"/>
        <v>0</v>
      </c>
      <c r="R17" s="181">
        <f t="shared" si="5"/>
        <v>0</v>
      </c>
      <c r="S17" s="179" t="s">
        <v>157</v>
      </c>
      <c r="T17" s="179" t="s">
        <v>216</v>
      </c>
      <c r="U17" s="179" t="s">
        <v>218</v>
      </c>
      <c r="V17" s="179"/>
      <c r="W17" s="180"/>
      <c r="X17" t="b">
        <f t="shared" si="10"/>
        <v>0</v>
      </c>
      <c r="Y17" t="b">
        <f t="shared" si="11"/>
        <v>0</v>
      </c>
      <c r="Z17" t="b">
        <f t="shared" si="12"/>
        <v>0</v>
      </c>
      <c r="AA17" t="b">
        <f t="shared" si="17"/>
        <v>1</v>
      </c>
      <c r="AB17" s="115">
        <f t="shared" si="18"/>
        <v>0</v>
      </c>
      <c r="AE17" s="118">
        <f t="shared" si="15"/>
        <v>0</v>
      </c>
      <c r="AG17" s="184"/>
      <c r="AH17" s="118"/>
    </row>
    <row r="18" spans="1:34" ht="15">
      <c r="A18" s="158"/>
      <c r="B18" s="178" t="str">
        <f>+CONCATENATE(D46,E46,F46,G46)</f>
        <v>221313M00115O240241921A7</v>
      </c>
      <c r="C18" s="95" t="s">
        <v>152</v>
      </c>
      <c r="D18" s="95" t="s">
        <v>288</v>
      </c>
      <c r="E18" s="95" t="s">
        <v>324</v>
      </c>
      <c r="F18" s="95" t="s">
        <v>221</v>
      </c>
      <c r="G18" s="95"/>
      <c r="H18" s="182" t="str">
        <f t="shared" si="6"/>
        <v>2151</v>
      </c>
      <c r="I18" s="182" t="str">
        <f t="shared" si="7"/>
        <v>1</v>
      </c>
      <c r="J18" s="182" t="str">
        <f t="shared" si="8"/>
        <v>1</v>
      </c>
      <c r="K18" s="182" t="str">
        <f t="shared" si="9"/>
        <v>00</v>
      </c>
      <c r="L18" s="181">
        <v>0</v>
      </c>
      <c r="M18" s="181">
        <v>214179</v>
      </c>
      <c r="N18" s="200">
        <v>0</v>
      </c>
      <c r="O18" s="201">
        <v>0</v>
      </c>
      <c r="P18" s="181">
        <v>0</v>
      </c>
      <c r="Q18" s="181">
        <f t="shared" si="4"/>
        <v>0</v>
      </c>
      <c r="R18" s="181">
        <f t="shared" si="5"/>
        <v>0</v>
      </c>
      <c r="S18" s="179" t="s">
        <v>158</v>
      </c>
      <c r="T18" s="179" t="s">
        <v>216</v>
      </c>
      <c r="U18" s="179" t="s">
        <v>218</v>
      </c>
      <c r="V18" s="179"/>
      <c r="W18" s="180"/>
      <c r="X18" t="b">
        <f t="shared" si="10"/>
        <v>0</v>
      </c>
      <c r="Y18" t="b">
        <f t="shared" si="11"/>
        <v>0</v>
      </c>
      <c r="Z18" t="b">
        <f t="shared" si="12"/>
        <v>0</v>
      </c>
      <c r="AA18" t="b">
        <f t="shared" si="17"/>
        <v>1</v>
      </c>
      <c r="AB18" s="115">
        <f t="shared" si="18"/>
        <v>0</v>
      </c>
      <c r="AE18" s="118">
        <f t="shared" si="15"/>
        <v>-214179</v>
      </c>
      <c r="AG18" s="184"/>
      <c r="AH18" s="118"/>
    </row>
    <row r="19" spans="1:34" ht="15">
      <c r="A19" s="158"/>
      <c r="B19" s="178" t="str">
        <f>+CONCATENATE(D20,E20,F20,G20)</f>
        <v>263320E19815O44021511100</v>
      </c>
      <c r="C19" s="95" t="s">
        <v>152</v>
      </c>
      <c r="D19" s="95" t="s">
        <v>292</v>
      </c>
      <c r="E19" s="95" t="s">
        <v>324</v>
      </c>
      <c r="F19" s="95" t="s">
        <v>221</v>
      </c>
      <c r="G19" s="95"/>
      <c r="H19" s="182" t="str">
        <f t="shared" si="6"/>
        <v>2151</v>
      </c>
      <c r="I19" s="182" t="str">
        <f t="shared" si="7"/>
        <v>1</v>
      </c>
      <c r="J19" s="182" t="str">
        <f t="shared" si="8"/>
        <v>1</v>
      </c>
      <c r="K19" s="182" t="str">
        <f t="shared" si="9"/>
        <v>00</v>
      </c>
      <c r="L19" s="181">
        <v>59064</v>
      </c>
      <c r="M19" s="181">
        <v>59064</v>
      </c>
      <c r="N19" s="200">
        <v>0</v>
      </c>
      <c r="O19" s="201">
        <v>0</v>
      </c>
      <c r="P19" s="181">
        <v>0</v>
      </c>
      <c r="Q19" s="181">
        <f t="shared" si="4"/>
        <v>0</v>
      </c>
      <c r="R19" s="181">
        <f t="shared" si="5"/>
        <v>0</v>
      </c>
      <c r="S19" s="179" t="s">
        <v>143</v>
      </c>
      <c r="T19" s="179" t="s">
        <v>216</v>
      </c>
      <c r="U19" s="179" t="s">
        <v>218</v>
      </c>
      <c r="V19" s="179"/>
      <c r="W19" s="180"/>
      <c r="X19" t="b">
        <f t="shared" si="10"/>
        <v>0</v>
      </c>
      <c r="Y19" t="b">
        <f t="shared" si="11"/>
        <v>0</v>
      </c>
      <c r="Z19" t="b">
        <f t="shared" si="12"/>
        <v>0</v>
      </c>
      <c r="AA19" t="b">
        <f t="shared" si="17"/>
        <v>1</v>
      </c>
      <c r="AB19" s="115">
        <f t="shared" si="18"/>
        <v>0</v>
      </c>
      <c r="AE19" s="118">
        <f t="shared" si="15"/>
        <v>0</v>
      </c>
      <c r="AG19" s="184"/>
      <c r="AH19" s="118"/>
    </row>
    <row r="20" spans="1:34" ht="15">
      <c r="A20" s="158"/>
      <c r="B20" s="178" t="str">
        <f>+CONCATENATE(D21,E21,F21,G21)</f>
        <v>311102F03715O44021511100</v>
      </c>
      <c r="C20" s="95" t="s">
        <v>152</v>
      </c>
      <c r="D20" s="95" t="s">
        <v>291</v>
      </c>
      <c r="E20" s="95" t="s">
        <v>324</v>
      </c>
      <c r="F20" s="95" t="s">
        <v>221</v>
      </c>
      <c r="G20" s="95"/>
      <c r="H20" s="182" t="str">
        <f t="shared" si="6"/>
        <v>2151</v>
      </c>
      <c r="I20" s="182" t="str">
        <f t="shared" si="7"/>
        <v>1</v>
      </c>
      <c r="J20" s="182" t="str">
        <f t="shared" si="8"/>
        <v>1</v>
      </c>
      <c r="K20" s="182" t="str">
        <f t="shared" si="9"/>
        <v>00</v>
      </c>
      <c r="L20" s="181">
        <v>74368</v>
      </c>
      <c r="M20" s="181">
        <v>74368</v>
      </c>
      <c r="N20" s="200">
        <v>0</v>
      </c>
      <c r="O20" s="201">
        <v>0</v>
      </c>
      <c r="P20" s="181">
        <v>0</v>
      </c>
      <c r="Q20" s="181">
        <f t="shared" si="4"/>
        <v>0</v>
      </c>
      <c r="R20" s="181">
        <f t="shared" si="5"/>
        <v>0</v>
      </c>
      <c r="S20" s="179" t="s">
        <v>140</v>
      </c>
      <c r="T20" s="179" t="s">
        <v>159</v>
      </c>
      <c r="U20" s="179" t="s">
        <v>219</v>
      </c>
      <c r="V20" s="179"/>
      <c r="W20" s="180"/>
      <c r="X20" t="b">
        <f t="shared" si="10"/>
        <v>0</v>
      </c>
      <c r="Y20" t="b">
        <f t="shared" si="11"/>
        <v>0</v>
      </c>
      <c r="Z20" t="b">
        <f t="shared" si="12"/>
        <v>0</v>
      </c>
      <c r="AA20" t="b">
        <f t="shared" si="17"/>
        <v>1</v>
      </c>
      <c r="AB20" s="115">
        <f t="shared" si="18"/>
        <v>0</v>
      </c>
      <c r="AE20" s="118">
        <f t="shared" si="15"/>
        <v>0</v>
      </c>
      <c r="AG20" s="184"/>
      <c r="AH20" s="118"/>
    </row>
    <row r="21" spans="1:34" ht="15">
      <c r="A21" s="158"/>
      <c r="B21" s="178" t="e">
        <f>+CONCATENATE(#REF!,#REF!,#REF!,#REF!)</f>
        <v>#REF!</v>
      </c>
      <c r="C21" s="95" t="s">
        <v>152</v>
      </c>
      <c r="D21" s="95" t="s">
        <v>290</v>
      </c>
      <c r="E21" s="95" t="s">
        <v>324</v>
      </c>
      <c r="F21" s="95" t="s">
        <v>221</v>
      </c>
      <c r="G21" s="95"/>
      <c r="H21" s="182" t="str">
        <f t="shared" si="6"/>
        <v>2151</v>
      </c>
      <c r="I21" s="182" t="str">
        <f t="shared" si="7"/>
        <v>1</v>
      </c>
      <c r="J21" s="182" t="str">
        <f t="shared" si="8"/>
        <v>1</v>
      </c>
      <c r="K21" s="182" t="str">
        <f t="shared" si="9"/>
        <v>00</v>
      </c>
      <c r="L21" s="181">
        <v>0</v>
      </c>
      <c r="M21" s="181">
        <v>98321</v>
      </c>
      <c r="N21" s="200">
        <v>0</v>
      </c>
      <c r="O21" s="201">
        <v>0</v>
      </c>
      <c r="P21" s="181">
        <v>0</v>
      </c>
      <c r="Q21" s="181">
        <f t="shared" si="4"/>
        <v>0</v>
      </c>
      <c r="R21" s="181">
        <f t="shared" si="5"/>
        <v>0</v>
      </c>
      <c r="S21" s="179" t="s">
        <v>156</v>
      </c>
      <c r="T21" s="179" t="s">
        <v>216</v>
      </c>
      <c r="U21" s="179" t="s">
        <v>219</v>
      </c>
      <c r="V21" s="179"/>
      <c r="W21" s="180"/>
      <c r="X21" t="b">
        <f t="shared" si="10"/>
        <v>0</v>
      </c>
      <c r="Y21" t="b">
        <f t="shared" si="11"/>
        <v>0</v>
      </c>
      <c r="Z21" t="b">
        <f t="shared" si="12"/>
        <v>0</v>
      </c>
      <c r="AA21" t="b">
        <f t="shared" si="17"/>
        <v>1</v>
      </c>
      <c r="AB21" s="115">
        <f t="shared" ref="AB21:AB34" si="19">Q23-W21</f>
        <v>0</v>
      </c>
      <c r="AE21" s="118">
        <f t="shared" si="15"/>
        <v>-98321</v>
      </c>
      <c r="AG21" s="184"/>
      <c r="AH21" s="118"/>
    </row>
    <row r="22" spans="1:34" ht="15">
      <c r="A22" s="158"/>
      <c r="B22" s="178" t="str">
        <f>+CONCATENATE(D50,E50,F50,G50)</f>
        <v>221313M00115O240244121A7</v>
      </c>
      <c r="C22" s="95" t="s">
        <v>152</v>
      </c>
      <c r="D22" s="95" t="s">
        <v>326</v>
      </c>
      <c r="E22" s="95" t="s">
        <v>327</v>
      </c>
      <c r="F22" s="95" t="s">
        <v>222</v>
      </c>
      <c r="G22" s="95"/>
      <c r="H22" s="182" t="str">
        <f t="shared" si="6"/>
        <v>2152</v>
      </c>
      <c r="I22" s="182" t="str">
        <f t="shared" si="7"/>
        <v>1</v>
      </c>
      <c r="J22" s="182" t="str">
        <f t="shared" si="8"/>
        <v>1</v>
      </c>
      <c r="K22" s="182" t="str">
        <f t="shared" si="9"/>
        <v>00</v>
      </c>
      <c r="L22" s="181">
        <v>698686</v>
      </c>
      <c r="M22" s="181">
        <v>698686</v>
      </c>
      <c r="N22" s="200">
        <v>174672</v>
      </c>
      <c r="O22" s="201">
        <v>0</v>
      </c>
      <c r="P22" s="181">
        <v>0</v>
      </c>
      <c r="Q22" s="181">
        <f t="shared" si="4"/>
        <v>0</v>
      </c>
      <c r="R22" s="181">
        <f t="shared" si="5"/>
        <v>0</v>
      </c>
      <c r="S22" s="179" t="s">
        <v>153</v>
      </c>
      <c r="T22" s="179" t="s">
        <v>154</v>
      </c>
      <c r="U22" s="179" t="s">
        <v>220</v>
      </c>
      <c r="V22" s="179"/>
      <c r="W22" s="180"/>
      <c r="X22" t="b">
        <f t="shared" si="10"/>
        <v>0</v>
      </c>
      <c r="Y22" t="b">
        <f t="shared" si="11"/>
        <v>0</v>
      </c>
      <c r="Z22" t="b">
        <f t="shared" si="12"/>
        <v>0</v>
      </c>
      <c r="AA22" t="b">
        <f t="shared" si="17"/>
        <v>1</v>
      </c>
      <c r="AB22" s="115">
        <f t="shared" si="19"/>
        <v>0</v>
      </c>
      <c r="AE22" s="118">
        <f t="shared" si="15"/>
        <v>0</v>
      </c>
      <c r="AG22" s="184"/>
      <c r="AH22" s="118"/>
    </row>
    <row r="23" spans="1:34" ht="15">
      <c r="A23" s="158"/>
      <c r="B23" s="178" t="str">
        <f>+CONCATENATE(D52,E52,F52,G52)</f>
        <v>242218E18815OG40245121A7</v>
      </c>
      <c r="C23" s="95" t="s">
        <v>152</v>
      </c>
      <c r="D23" s="95" t="s">
        <v>293</v>
      </c>
      <c r="E23" s="95" t="s">
        <v>323</v>
      </c>
      <c r="F23" s="95" t="s">
        <v>222</v>
      </c>
      <c r="G23" s="95"/>
      <c r="H23" s="182" t="str">
        <f t="shared" si="6"/>
        <v>2152</v>
      </c>
      <c r="I23" s="182" t="str">
        <f t="shared" si="7"/>
        <v>1</v>
      </c>
      <c r="J23" s="182" t="str">
        <f t="shared" si="8"/>
        <v>1</v>
      </c>
      <c r="K23" s="182" t="str">
        <f t="shared" si="9"/>
        <v>00</v>
      </c>
      <c r="L23" s="181">
        <v>1000000</v>
      </c>
      <c r="M23" s="181">
        <v>1000000</v>
      </c>
      <c r="N23" s="200">
        <v>0</v>
      </c>
      <c r="O23" s="201">
        <v>0</v>
      </c>
      <c r="P23" s="181">
        <v>0</v>
      </c>
      <c r="Q23" s="181">
        <f t="shared" si="4"/>
        <v>0</v>
      </c>
      <c r="R23" s="181">
        <f t="shared" si="5"/>
        <v>0</v>
      </c>
      <c r="S23" s="179" t="s">
        <v>140</v>
      </c>
      <c r="T23" s="179" t="s">
        <v>159</v>
      </c>
      <c r="U23" s="179" t="s">
        <v>220</v>
      </c>
      <c r="V23" s="179"/>
      <c r="W23" s="180"/>
      <c r="X23" t="b">
        <f t="shared" si="10"/>
        <v>0</v>
      </c>
      <c r="Y23" t="b">
        <f t="shared" si="11"/>
        <v>0</v>
      </c>
      <c r="Z23" t="b">
        <f t="shared" si="12"/>
        <v>0</v>
      </c>
      <c r="AA23" t="b">
        <f t="shared" si="17"/>
        <v>1</v>
      </c>
      <c r="AB23" s="115">
        <f t="shared" si="19"/>
        <v>0</v>
      </c>
      <c r="AE23" s="118">
        <f t="shared" si="15"/>
        <v>0</v>
      </c>
      <c r="AG23" s="184"/>
      <c r="AH23" s="118"/>
    </row>
    <row r="24" spans="1:34" ht="15">
      <c r="A24" s="158"/>
      <c r="B24" s="178" t="str">
        <f>+CONCATENATE(D26,E26,F26,G26)</f>
        <v>226321E18715O44021611100</v>
      </c>
      <c r="C24" s="95" t="s">
        <v>152</v>
      </c>
      <c r="D24" s="95" t="s">
        <v>290</v>
      </c>
      <c r="E24" s="95" t="s">
        <v>324</v>
      </c>
      <c r="F24" s="95" t="s">
        <v>222</v>
      </c>
      <c r="G24" s="95"/>
      <c r="H24" s="182" t="str">
        <f t="shared" si="6"/>
        <v>2152</v>
      </c>
      <c r="I24" s="182" t="str">
        <f t="shared" si="7"/>
        <v>1</v>
      </c>
      <c r="J24" s="182" t="str">
        <f t="shared" si="8"/>
        <v>1</v>
      </c>
      <c r="K24" s="182" t="str">
        <f t="shared" si="9"/>
        <v>00</v>
      </c>
      <c r="L24" s="181">
        <v>167009</v>
      </c>
      <c r="M24" s="181">
        <v>0</v>
      </c>
      <c r="N24" s="200">
        <v>0</v>
      </c>
      <c r="O24" s="201">
        <v>0</v>
      </c>
      <c r="P24" s="181">
        <v>0</v>
      </c>
      <c r="Q24" s="181">
        <f t="shared" si="4"/>
        <v>0</v>
      </c>
      <c r="R24" s="181">
        <f t="shared" si="5"/>
        <v>0</v>
      </c>
      <c r="S24" s="179" t="s">
        <v>160</v>
      </c>
      <c r="T24" s="179" t="s">
        <v>161</v>
      </c>
      <c r="U24" s="179" t="s">
        <v>220</v>
      </c>
      <c r="V24" s="179"/>
      <c r="W24" s="180"/>
      <c r="X24" t="b">
        <f t="shared" si="10"/>
        <v>0</v>
      </c>
      <c r="Y24" t="b">
        <f t="shared" si="11"/>
        <v>0</v>
      </c>
      <c r="Z24" t="b">
        <f t="shared" si="12"/>
        <v>0</v>
      </c>
      <c r="AA24" t="b">
        <f t="shared" si="17"/>
        <v>1</v>
      </c>
      <c r="AB24" s="115">
        <f t="shared" si="19"/>
        <v>0</v>
      </c>
      <c r="AE24" s="118">
        <f t="shared" si="15"/>
        <v>167009</v>
      </c>
      <c r="AG24" s="184"/>
      <c r="AH24" s="118"/>
    </row>
    <row r="25" spans="1:34" ht="15">
      <c r="A25" s="158"/>
      <c r="B25" s="178" t="e">
        <f>+CONCATENATE(#REF!,#REF!,#REF!,#REF!)</f>
        <v>#REF!</v>
      </c>
      <c r="C25" s="95" t="s">
        <v>152</v>
      </c>
      <c r="D25" s="95" t="s">
        <v>293</v>
      </c>
      <c r="E25" s="95" t="s">
        <v>323</v>
      </c>
      <c r="F25" s="95" t="s">
        <v>223</v>
      </c>
      <c r="G25" s="95"/>
      <c r="H25" s="182" t="str">
        <f t="shared" si="6"/>
        <v>2161</v>
      </c>
      <c r="I25" s="182" t="str">
        <f t="shared" si="7"/>
        <v>1</v>
      </c>
      <c r="J25" s="182" t="str">
        <f t="shared" si="8"/>
        <v>1</v>
      </c>
      <c r="K25" s="182" t="str">
        <f t="shared" si="9"/>
        <v>00</v>
      </c>
      <c r="L25" s="181">
        <v>4500000</v>
      </c>
      <c r="M25" s="181">
        <v>4500000</v>
      </c>
      <c r="N25" s="200">
        <v>2000000</v>
      </c>
      <c r="O25" s="201">
        <v>0</v>
      </c>
      <c r="P25" s="181">
        <v>0</v>
      </c>
      <c r="Q25" s="181">
        <f t="shared" si="4"/>
        <v>0</v>
      </c>
      <c r="R25" s="181">
        <f t="shared" si="5"/>
        <v>0</v>
      </c>
      <c r="S25" s="179" t="s">
        <v>162</v>
      </c>
      <c r="T25" s="179" t="s">
        <v>216</v>
      </c>
      <c r="U25" s="179" t="s">
        <v>220</v>
      </c>
      <c r="V25" s="179"/>
      <c r="W25" s="180"/>
      <c r="X25" t="b">
        <f t="shared" si="10"/>
        <v>0</v>
      </c>
      <c r="Y25" t="b">
        <f t="shared" si="11"/>
        <v>0</v>
      </c>
      <c r="Z25" t="b">
        <f t="shared" si="12"/>
        <v>0</v>
      </c>
      <c r="AA25" t="b">
        <f t="shared" si="17"/>
        <v>1</v>
      </c>
      <c r="AB25" s="115">
        <f t="shared" si="19"/>
        <v>0</v>
      </c>
      <c r="AE25" s="118">
        <f t="shared" si="15"/>
        <v>0</v>
      </c>
      <c r="AG25" s="184"/>
      <c r="AH25" s="118"/>
    </row>
    <row r="26" spans="1:34" ht="15">
      <c r="A26" s="158"/>
      <c r="B26" s="178" t="str">
        <f>+CONCATENATE(D28,E28,F28,G28)</f>
        <v>311102F03715O44021611100</v>
      </c>
      <c r="C26" s="95" t="s">
        <v>152</v>
      </c>
      <c r="D26" s="95" t="s">
        <v>288</v>
      </c>
      <c r="E26" s="95" t="s">
        <v>324</v>
      </c>
      <c r="F26" s="95" t="s">
        <v>223</v>
      </c>
      <c r="G26" s="95"/>
      <c r="H26" s="182" t="str">
        <f t="shared" si="6"/>
        <v>2161</v>
      </c>
      <c r="I26" s="182" t="str">
        <f t="shared" si="7"/>
        <v>1</v>
      </c>
      <c r="J26" s="182" t="str">
        <f t="shared" si="8"/>
        <v>1</v>
      </c>
      <c r="K26" s="182" t="str">
        <f t="shared" si="9"/>
        <v>00</v>
      </c>
      <c r="L26" s="181">
        <v>1325000</v>
      </c>
      <c r="M26" s="181">
        <v>25000</v>
      </c>
      <c r="N26" s="200">
        <v>0</v>
      </c>
      <c r="O26" s="201">
        <v>0</v>
      </c>
      <c r="P26" s="181">
        <v>0</v>
      </c>
      <c r="Q26" s="181">
        <f t="shared" si="4"/>
        <v>0</v>
      </c>
      <c r="R26" s="181">
        <f t="shared" si="5"/>
        <v>0</v>
      </c>
      <c r="S26" s="179" t="s">
        <v>153</v>
      </c>
      <c r="T26" s="179" t="s">
        <v>216</v>
      </c>
      <c r="U26" s="179" t="s">
        <v>221</v>
      </c>
      <c r="V26" s="179"/>
      <c r="W26" s="180"/>
      <c r="X26" t="b">
        <f t="shared" si="10"/>
        <v>0</v>
      </c>
      <c r="Y26" t="b">
        <f t="shared" si="11"/>
        <v>0</v>
      </c>
      <c r="Z26" t="b">
        <f t="shared" si="12"/>
        <v>0</v>
      </c>
      <c r="AA26" t="b">
        <f t="shared" si="17"/>
        <v>1</v>
      </c>
      <c r="AB26" s="115">
        <f t="shared" si="19"/>
        <v>0</v>
      </c>
      <c r="AE26" s="118">
        <f t="shared" si="15"/>
        <v>1300000</v>
      </c>
      <c r="AG26" s="184"/>
      <c r="AH26" s="118"/>
    </row>
    <row r="27" spans="1:34" ht="15">
      <c r="A27" s="158"/>
      <c r="B27" s="178" t="str">
        <f>+CONCATENATE(D29,E29,F29,G29)</f>
        <v>221313M00115O24021711100</v>
      </c>
      <c r="C27" s="95" t="s">
        <v>152</v>
      </c>
      <c r="D27" s="95" t="s">
        <v>292</v>
      </c>
      <c r="E27" s="95" t="s">
        <v>325</v>
      </c>
      <c r="F27" s="95" t="s">
        <v>223</v>
      </c>
      <c r="G27" s="95"/>
      <c r="H27" s="182" t="str">
        <f t="shared" si="6"/>
        <v>2161</v>
      </c>
      <c r="I27" s="182" t="str">
        <f t="shared" si="7"/>
        <v>1</v>
      </c>
      <c r="J27" s="182" t="str">
        <f t="shared" si="8"/>
        <v>1</v>
      </c>
      <c r="K27" s="182" t="str">
        <f t="shared" si="9"/>
        <v>00</v>
      </c>
      <c r="L27" s="181">
        <v>137148</v>
      </c>
      <c r="M27" s="181">
        <v>137148</v>
      </c>
      <c r="N27" s="200">
        <v>0</v>
      </c>
      <c r="O27" s="201">
        <v>0</v>
      </c>
      <c r="P27" s="181">
        <v>0</v>
      </c>
      <c r="Q27" s="181">
        <f t="shared" si="4"/>
        <v>0</v>
      </c>
      <c r="R27" s="181">
        <f t="shared" si="5"/>
        <v>0</v>
      </c>
      <c r="S27" s="179" t="s">
        <v>153</v>
      </c>
      <c r="T27" s="179" t="s">
        <v>169</v>
      </c>
      <c r="U27" s="179" t="s">
        <v>221</v>
      </c>
      <c r="V27" s="179"/>
      <c r="W27" s="180"/>
      <c r="X27" t="b">
        <f t="shared" si="10"/>
        <v>0</v>
      </c>
      <c r="Y27" t="b">
        <f t="shared" si="11"/>
        <v>0</v>
      </c>
      <c r="Z27" t="b">
        <f t="shared" si="12"/>
        <v>0</v>
      </c>
      <c r="AA27" t="b">
        <f t="shared" si="17"/>
        <v>1</v>
      </c>
      <c r="AB27" s="115">
        <f t="shared" si="19"/>
        <v>0</v>
      </c>
      <c r="AE27" s="118">
        <f t="shared" si="15"/>
        <v>0</v>
      </c>
      <c r="AG27" s="184"/>
      <c r="AH27" s="118"/>
    </row>
    <row r="28" spans="1:34" ht="15">
      <c r="A28" s="158"/>
      <c r="B28" s="178" t="str">
        <f>+CONCATENATE(D30,E30,F30,G30)</f>
        <v>242218E18815O34021711100</v>
      </c>
      <c r="C28" s="95" t="s">
        <v>152</v>
      </c>
      <c r="D28" s="95" t="s">
        <v>290</v>
      </c>
      <c r="E28" s="95" t="s">
        <v>324</v>
      </c>
      <c r="F28" s="95" t="s">
        <v>223</v>
      </c>
      <c r="G28" s="95"/>
      <c r="H28" s="182" t="str">
        <f t="shared" si="6"/>
        <v>2161</v>
      </c>
      <c r="I28" s="182" t="str">
        <f t="shared" si="7"/>
        <v>1</v>
      </c>
      <c r="J28" s="182" t="str">
        <f t="shared" si="8"/>
        <v>1</v>
      </c>
      <c r="K28" s="182" t="str">
        <f t="shared" si="9"/>
        <v>00</v>
      </c>
      <c r="L28" s="181">
        <v>279868</v>
      </c>
      <c r="M28" s="181">
        <v>0</v>
      </c>
      <c r="N28" s="200">
        <v>0</v>
      </c>
      <c r="O28" s="201">
        <v>0</v>
      </c>
      <c r="P28" s="181">
        <v>0</v>
      </c>
      <c r="Q28" s="181">
        <f t="shared" si="4"/>
        <v>0</v>
      </c>
      <c r="R28" s="181">
        <f t="shared" si="5"/>
        <v>0</v>
      </c>
      <c r="S28" s="179" t="s">
        <v>139</v>
      </c>
      <c r="T28" s="179" t="s">
        <v>216</v>
      </c>
      <c r="U28" s="179" t="s">
        <v>221</v>
      </c>
      <c r="V28" s="179"/>
      <c r="W28" s="180"/>
      <c r="X28" t="b">
        <f t="shared" si="10"/>
        <v>0</v>
      </c>
      <c r="Y28" t="b">
        <f t="shared" si="11"/>
        <v>0</v>
      </c>
      <c r="Z28" t="b">
        <f t="shared" si="12"/>
        <v>0</v>
      </c>
      <c r="AA28" t="b">
        <f t="shared" si="17"/>
        <v>1</v>
      </c>
      <c r="AB28" s="115">
        <f t="shared" si="19"/>
        <v>0</v>
      </c>
      <c r="AE28" s="118">
        <f t="shared" si="15"/>
        <v>279868</v>
      </c>
      <c r="AG28" s="184"/>
      <c r="AH28" s="118"/>
    </row>
    <row r="29" spans="1:34" ht="15">
      <c r="A29" s="158"/>
      <c r="B29" s="178" t="e">
        <f>+CONCATENATE(#REF!,#REF!,#REF!,#REF!)</f>
        <v>#REF!</v>
      </c>
      <c r="C29" s="95" t="s">
        <v>152</v>
      </c>
      <c r="D29" s="95" t="s">
        <v>293</v>
      </c>
      <c r="E29" s="95" t="s">
        <v>323</v>
      </c>
      <c r="F29" s="95" t="s">
        <v>224</v>
      </c>
      <c r="G29" s="95"/>
      <c r="H29" s="182" t="str">
        <f t="shared" si="6"/>
        <v>2171</v>
      </c>
      <c r="I29" s="182" t="str">
        <f t="shared" si="7"/>
        <v>1</v>
      </c>
      <c r="J29" s="182" t="str">
        <f t="shared" si="8"/>
        <v>1</v>
      </c>
      <c r="K29" s="182" t="str">
        <f t="shared" si="9"/>
        <v>00</v>
      </c>
      <c r="L29" s="181">
        <v>200000</v>
      </c>
      <c r="M29" s="181">
        <v>200000</v>
      </c>
      <c r="N29" s="200">
        <v>0</v>
      </c>
      <c r="O29" s="201">
        <v>0</v>
      </c>
      <c r="P29" s="181">
        <v>0</v>
      </c>
      <c r="Q29" s="181">
        <f t="shared" si="4"/>
        <v>0</v>
      </c>
      <c r="R29" s="181">
        <f t="shared" si="5"/>
        <v>0</v>
      </c>
      <c r="S29" s="179" t="s">
        <v>140</v>
      </c>
      <c r="T29" s="179" t="s">
        <v>161</v>
      </c>
      <c r="U29" s="179" t="s">
        <v>221</v>
      </c>
      <c r="V29" s="179"/>
      <c r="W29" s="180"/>
      <c r="X29" t="b">
        <f t="shared" si="10"/>
        <v>0</v>
      </c>
      <c r="Y29" t="b">
        <f t="shared" si="11"/>
        <v>0</v>
      </c>
      <c r="Z29" t="b">
        <f t="shared" si="12"/>
        <v>0</v>
      </c>
      <c r="AA29" t="b">
        <f t="shared" si="17"/>
        <v>1</v>
      </c>
      <c r="AB29" s="115">
        <f t="shared" si="19"/>
        <v>0</v>
      </c>
      <c r="AE29" s="118">
        <f t="shared" si="15"/>
        <v>0</v>
      </c>
      <c r="AG29" s="184"/>
      <c r="AH29" s="118"/>
    </row>
    <row r="30" spans="1:34" ht="15">
      <c r="A30" s="158" t="s">
        <v>87</v>
      </c>
      <c r="B30" s="178" t="str">
        <f>+CONCATENATE(D32,E32,F32,G32)</f>
        <v>242218E18815OG4021711100</v>
      </c>
      <c r="C30" s="95" t="s">
        <v>152</v>
      </c>
      <c r="D30" s="95" t="s">
        <v>292</v>
      </c>
      <c r="E30" s="95" t="s">
        <v>327</v>
      </c>
      <c r="F30" s="95" t="s">
        <v>224</v>
      </c>
      <c r="G30" s="95"/>
      <c r="H30" s="182" t="str">
        <f t="shared" si="6"/>
        <v>2171</v>
      </c>
      <c r="I30" s="182" t="str">
        <f t="shared" si="7"/>
        <v>1</v>
      </c>
      <c r="J30" s="182" t="str">
        <f t="shared" si="8"/>
        <v>1</v>
      </c>
      <c r="K30" s="182" t="str">
        <f t="shared" si="9"/>
        <v>00</v>
      </c>
      <c r="L30" s="181">
        <v>500000</v>
      </c>
      <c r="M30" s="181">
        <v>500000</v>
      </c>
      <c r="N30" s="200">
        <v>200000</v>
      </c>
      <c r="O30" s="201">
        <v>0</v>
      </c>
      <c r="P30" s="181">
        <v>0</v>
      </c>
      <c r="Q30" s="181">
        <f t="shared" si="4"/>
        <v>0</v>
      </c>
      <c r="R30" s="181">
        <f t="shared" si="5"/>
        <v>0</v>
      </c>
      <c r="S30" s="179" t="s">
        <v>156</v>
      </c>
      <c r="T30" s="179" t="s">
        <v>216</v>
      </c>
      <c r="U30" s="179" t="s">
        <v>221</v>
      </c>
      <c r="V30" s="179"/>
      <c r="W30" s="180"/>
      <c r="X30" t="b">
        <f t="shared" si="10"/>
        <v>0</v>
      </c>
      <c r="Y30" t="b">
        <f t="shared" si="11"/>
        <v>0</v>
      </c>
      <c r="Z30" t="b">
        <f t="shared" si="12"/>
        <v>0</v>
      </c>
      <c r="AA30" t="b">
        <f t="shared" si="17"/>
        <v>1</v>
      </c>
      <c r="AB30" s="115">
        <f t="shared" si="19"/>
        <v>0</v>
      </c>
      <c r="AE30" s="118">
        <f t="shared" si="15"/>
        <v>0</v>
      </c>
      <c r="AG30" s="184"/>
      <c r="AH30" s="118"/>
    </row>
    <row r="31" spans="1:34" ht="15">
      <c r="A31" s="158"/>
      <c r="B31" s="178" t="str">
        <f>+CONCATENATE(D77,E77,F77,G77)</f>
        <v>172002N00115O24025411100</v>
      </c>
      <c r="C31" s="95" t="s">
        <v>152</v>
      </c>
      <c r="D31" s="95" t="s">
        <v>292</v>
      </c>
      <c r="E31" s="95" t="s">
        <v>324</v>
      </c>
      <c r="F31" s="95" t="s">
        <v>224</v>
      </c>
      <c r="G31" s="95"/>
      <c r="H31" s="182" t="str">
        <f t="shared" si="6"/>
        <v>2171</v>
      </c>
      <c r="I31" s="182" t="str">
        <f t="shared" si="7"/>
        <v>1</v>
      </c>
      <c r="J31" s="182" t="str">
        <f t="shared" si="8"/>
        <v>1</v>
      </c>
      <c r="K31" s="182" t="str">
        <f t="shared" si="9"/>
        <v>00</v>
      </c>
      <c r="L31" s="181">
        <v>18500</v>
      </c>
      <c r="M31" s="181">
        <v>18500</v>
      </c>
      <c r="N31" s="200">
        <v>0</v>
      </c>
      <c r="O31" s="201">
        <v>0</v>
      </c>
      <c r="P31" s="181">
        <v>0</v>
      </c>
      <c r="Q31" s="181">
        <f t="shared" si="4"/>
        <v>0</v>
      </c>
      <c r="R31" s="181">
        <f t="shared" si="5"/>
        <v>0</v>
      </c>
      <c r="S31" s="179" t="s">
        <v>156</v>
      </c>
      <c r="T31" s="179" t="s">
        <v>161</v>
      </c>
      <c r="U31" s="179" t="s">
        <v>221</v>
      </c>
      <c r="V31" s="179"/>
      <c r="W31" s="180"/>
      <c r="X31" t="b">
        <f t="shared" si="10"/>
        <v>0</v>
      </c>
      <c r="Y31" t="b">
        <f t="shared" si="11"/>
        <v>0</v>
      </c>
      <c r="Z31" t="b">
        <f t="shared" si="12"/>
        <v>0</v>
      </c>
      <c r="AA31" t="b">
        <f t="shared" si="17"/>
        <v>1</v>
      </c>
      <c r="AB31" s="115" t="e">
        <f>#REF!-W31</f>
        <v>#REF!</v>
      </c>
      <c r="AE31" s="118">
        <f t="shared" si="15"/>
        <v>0</v>
      </c>
      <c r="AG31" s="184"/>
      <c r="AH31" s="118"/>
    </row>
    <row r="32" spans="1:34" ht="15">
      <c r="A32" s="158"/>
      <c r="B32" s="178" t="str">
        <f>+CONCATENATE(D33,E33,F33,G33)</f>
        <v>242218E18815OG4021712100</v>
      </c>
      <c r="C32" s="95" t="s">
        <v>152</v>
      </c>
      <c r="D32" s="95" t="s">
        <v>292</v>
      </c>
      <c r="E32" s="95" t="s">
        <v>325</v>
      </c>
      <c r="F32" s="95" t="s">
        <v>224</v>
      </c>
      <c r="G32" s="95"/>
      <c r="H32" s="182" t="str">
        <f t="shared" si="6"/>
        <v>2171</v>
      </c>
      <c r="I32" s="182" t="str">
        <f t="shared" si="7"/>
        <v>1</v>
      </c>
      <c r="J32" s="182" t="str">
        <f t="shared" si="8"/>
        <v>1</v>
      </c>
      <c r="K32" s="182" t="str">
        <f t="shared" si="9"/>
        <v>00</v>
      </c>
      <c r="L32" s="181">
        <v>74234</v>
      </c>
      <c r="M32" s="181">
        <v>74234</v>
      </c>
      <c r="N32" s="200">
        <v>0</v>
      </c>
      <c r="O32" s="201">
        <v>0</v>
      </c>
      <c r="P32" s="181">
        <v>0</v>
      </c>
      <c r="Q32" s="181">
        <f t="shared" si="4"/>
        <v>0</v>
      </c>
      <c r="R32" s="181">
        <f t="shared" si="5"/>
        <v>0</v>
      </c>
      <c r="S32" s="179" t="s">
        <v>141</v>
      </c>
      <c r="T32" s="179" t="s">
        <v>161</v>
      </c>
      <c r="U32" s="179" t="s">
        <v>221</v>
      </c>
      <c r="V32" s="179"/>
      <c r="W32" s="180"/>
      <c r="X32" t="b">
        <f t="shared" si="10"/>
        <v>0</v>
      </c>
      <c r="Y32" t="b">
        <f t="shared" si="11"/>
        <v>0</v>
      </c>
      <c r="Z32" t="b">
        <f t="shared" si="12"/>
        <v>0</v>
      </c>
      <c r="AA32" t="b">
        <f t="shared" si="17"/>
        <v>1</v>
      </c>
      <c r="AB32" s="115">
        <f>Q33-W32</f>
        <v>0</v>
      </c>
      <c r="AE32" s="118">
        <f t="shared" si="15"/>
        <v>0</v>
      </c>
      <c r="AG32" s="184"/>
      <c r="AH32" s="118"/>
    </row>
    <row r="33" spans="1:34" ht="15">
      <c r="A33" s="158"/>
      <c r="B33" s="178" t="str">
        <f>+CONCATENATE(D34,E34,F34,G34)</f>
        <v>242218E18815O64021811100</v>
      </c>
      <c r="C33" s="95" t="s">
        <v>152</v>
      </c>
      <c r="D33" s="95" t="s">
        <v>292</v>
      </c>
      <c r="E33" s="95" t="s">
        <v>325</v>
      </c>
      <c r="F33" s="95" t="s">
        <v>328</v>
      </c>
      <c r="G33" s="95"/>
      <c r="H33" s="182" t="str">
        <f t="shared" si="6"/>
        <v>2171</v>
      </c>
      <c r="I33" s="182" t="str">
        <f t="shared" si="7"/>
        <v>2</v>
      </c>
      <c r="J33" s="182" t="str">
        <f t="shared" si="8"/>
        <v>1</v>
      </c>
      <c r="K33" s="182" t="str">
        <f t="shared" si="9"/>
        <v>00</v>
      </c>
      <c r="L33" s="181">
        <v>372366</v>
      </c>
      <c r="M33" s="181">
        <v>153126</v>
      </c>
      <c r="N33" s="200">
        <v>0</v>
      </c>
      <c r="O33" s="201">
        <v>0</v>
      </c>
      <c r="P33" s="181">
        <v>0</v>
      </c>
      <c r="Q33" s="181">
        <f t="shared" si="4"/>
        <v>0</v>
      </c>
      <c r="R33" s="181">
        <f t="shared" si="5"/>
        <v>0</v>
      </c>
      <c r="S33" s="179" t="s">
        <v>163</v>
      </c>
      <c r="T33" s="179" t="s">
        <v>216</v>
      </c>
      <c r="U33" s="179" t="s">
        <v>221</v>
      </c>
      <c r="V33" s="179"/>
      <c r="W33" s="180"/>
      <c r="X33" t="b">
        <f t="shared" si="10"/>
        <v>0</v>
      </c>
      <c r="Y33" t="b">
        <f t="shared" si="11"/>
        <v>0</v>
      </c>
      <c r="Z33" t="b">
        <f t="shared" si="12"/>
        <v>0</v>
      </c>
      <c r="AA33" t="b">
        <f t="shared" si="17"/>
        <v>1</v>
      </c>
      <c r="AB33" s="115">
        <f>Q34-W33</f>
        <v>0</v>
      </c>
      <c r="AE33" s="118">
        <f t="shared" si="15"/>
        <v>219240</v>
      </c>
      <c r="AG33" s="184"/>
      <c r="AH33" s="118"/>
    </row>
    <row r="34" spans="1:34" ht="15">
      <c r="A34" s="158"/>
      <c r="B34" s="178" t="e">
        <f>+CONCATENATE(#REF!,#REF!,#REF!,#REF!)</f>
        <v>#REF!</v>
      </c>
      <c r="C34" s="95" t="s">
        <v>152</v>
      </c>
      <c r="D34" s="95" t="s">
        <v>292</v>
      </c>
      <c r="E34" s="95" t="s">
        <v>329</v>
      </c>
      <c r="F34" s="95" t="s">
        <v>225</v>
      </c>
      <c r="G34" s="95"/>
      <c r="H34" s="182" t="str">
        <f t="shared" si="6"/>
        <v>2181</v>
      </c>
      <c r="I34" s="182" t="str">
        <f t="shared" si="7"/>
        <v>1</v>
      </c>
      <c r="J34" s="182" t="str">
        <f t="shared" si="8"/>
        <v>1</v>
      </c>
      <c r="K34" s="182" t="str">
        <f t="shared" si="9"/>
        <v>00</v>
      </c>
      <c r="L34" s="181">
        <v>3000</v>
      </c>
      <c r="M34" s="181">
        <v>3000</v>
      </c>
      <c r="N34" s="200">
        <v>0</v>
      </c>
      <c r="O34" s="201">
        <v>0</v>
      </c>
      <c r="P34" s="181">
        <v>0</v>
      </c>
      <c r="Q34" s="181">
        <f t="shared" si="4"/>
        <v>0</v>
      </c>
      <c r="R34" s="181">
        <f t="shared" si="5"/>
        <v>0</v>
      </c>
      <c r="S34" s="179" t="s">
        <v>153</v>
      </c>
      <c r="T34" s="179" t="s">
        <v>216</v>
      </c>
      <c r="U34" s="179" t="s">
        <v>222</v>
      </c>
      <c r="V34" s="179"/>
      <c r="W34" s="180"/>
      <c r="X34" t="b">
        <f t="shared" si="10"/>
        <v>0</v>
      </c>
      <c r="Y34" t="b">
        <f t="shared" si="11"/>
        <v>0</v>
      </c>
      <c r="Z34" t="b">
        <f t="shared" si="12"/>
        <v>0</v>
      </c>
      <c r="AA34" t="b">
        <f t="shared" si="17"/>
        <v>1</v>
      </c>
      <c r="AB34" s="115">
        <f t="shared" si="19"/>
        <v>0</v>
      </c>
      <c r="AE34" s="118">
        <f t="shared" si="15"/>
        <v>0</v>
      </c>
      <c r="AG34" s="184"/>
      <c r="AH34" s="118"/>
    </row>
    <row r="35" spans="1:34" ht="15">
      <c r="A35" s="158"/>
      <c r="B35" s="178" t="str">
        <f>+CONCATENATE(D37,E37,F37,G37)</f>
        <v>263320E19815O24022111126</v>
      </c>
      <c r="C35" s="95" t="s">
        <v>152</v>
      </c>
      <c r="D35" s="95" t="s">
        <v>293</v>
      </c>
      <c r="E35" s="95" t="s">
        <v>323</v>
      </c>
      <c r="F35" s="95" t="s">
        <v>226</v>
      </c>
      <c r="G35" s="95"/>
      <c r="H35" s="182" t="str">
        <f t="shared" si="6"/>
        <v>2211</v>
      </c>
      <c r="I35" s="182" t="str">
        <f t="shared" si="7"/>
        <v>1</v>
      </c>
      <c r="J35" s="182" t="str">
        <f t="shared" si="8"/>
        <v>1</v>
      </c>
      <c r="K35" s="182" t="str">
        <f t="shared" si="9"/>
        <v>00</v>
      </c>
      <c r="L35" s="181">
        <v>2250000</v>
      </c>
      <c r="M35" s="181">
        <v>2250000</v>
      </c>
      <c r="N35" s="200">
        <v>1000000</v>
      </c>
      <c r="O35" s="201">
        <v>117348.8</v>
      </c>
      <c r="P35" s="181">
        <v>0</v>
      </c>
      <c r="Q35" s="181">
        <f t="shared" si="4"/>
        <v>117348.8</v>
      </c>
      <c r="R35" s="181">
        <f t="shared" si="5"/>
        <v>117348.8</v>
      </c>
      <c r="S35" s="179" t="s">
        <v>153</v>
      </c>
      <c r="T35" s="179" t="s">
        <v>164</v>
      </c>
      <c r="U35" s="179" t="s">
        <v>222</v>
      </c>
      <c r="V35" s="179"/>
      <c r="W35" s="180"/>
      <c r="X35" t="b">
        <f t="shared" si="10"/>
        <v>0</v>
      </c>
      <c r="Y35" t="b">
        <f t="shared" si="11"/>
        <v>0</v>
      </c>
      <c r="Z35" t="b">
        <f t="shared" si="12"/>
        <v>0</v>
      </c>
      <c r="AA35" t="b">
        <f t="shared" si="17"/>
        <v>1</v>
      </c>
      <c r="AB35" s="115">
        <f>Q37-W35</f>
        <v>0</v>
      </c>
      <c r="AE35" s="118">
        <f t="shared" si="15"/>
        <v>0</v>
      </c>
      <c r="AG35" s="184"/>
      <c r="AH35" s="118"/>
    </row>
    <row r="36" spans="1:34" ht="15">
      <c r="A36" s="158"/>
      <c r="B36" s="178" t="str">
        <f>+CONCATENATE(D39,E39,F39,G39)</f>
        <v>221313M00115O24022311100</v>
      </c>
      <c r="C36" s="95" t="s">
        <v>152</v>
      </c>
      <c r="D36" s="95" t="s">
        <v>288</v>
      </c>
      <c r="E36" s="95" t="s">
        <v>324</v>
      </c>
      <c r="F36" s="95" t="s">
        <v>226</v>
      </c>
      <c r="G36" s="95"/>
      <c r="H36" s="182" t="str">
        <f t="shared" si="6"/>
        <v>2211</v>
      </c>
      <c r="I36" s="182" t="str">
        <f t="shared" si="7"/>
        <v>1</v>
      </c>
      <c r="J36" s="182" t="str">
        <f t="shared" si="8"/>
        <v>1</v>
      </c>
      <c r="K36" s="182" t="str">
        <f t="shared" si="9"/>
        <v>00</v>
      </c>
      <c r="L36" s="181">
        <v>150000</v>
      </c>
      <c r="M36" s="181">
        <v>0</v>
      </c>
      <c r="N36" s="200">
        <v>0</v>
      </c>
      <c r="O36" s="201">
        <v>0</v>
      </c>
      <c r="P36" s="181">
        <v>0</v>
      </c>
      <c r="Q36" s="181">
        <f t="shared" si="4"/>
        <v>0</v>
      </c>
      <c r="R36" s="181">
        <f t="shared" si="5"/>
        <v>0</v>
      </c>
      <c r="S36" s="179" t="s">
        <v>140</v>
      </c>
      <c r="T36" s="179" t="s">
        <v>164</v>
      </c>
      <c r="U36" s="179" t="s">
        <v>222</v>
      </c>
      <c r="V36" s="179"/>
      <c r="W36" s="180"/>
      <c r="X36" t="b">
        <f t="shared" si="10"/>
        <v>0</v>
      </c>
      <c r="Y36" t="b">
        <f t="shared" si="11"/>
        <v>0</v>
      </c>
      <c r="Z36" t="b">
        <f t="shared" si="12"/>
        <v>0</v>
      </c>
      <c r="AA36" t="b">
        <f t="shared" si="17"/>
        <v>1</v>
      </c>
      <c r="AB36" s="115">
        <f>Q39-W36</f>
        <v>0</v>
      </c>
      <c r="AE36" s="118">
        <f t="shared" si="15"/>
        <v>150000</v>
      </c>
      <c r="AG36" s="184"/>
      <c r="AH36" s="118"/>
    </row>
    <row r="37" spans="1:34" ht="15">
      <c r="A37" s="158"/>
      <c r="B37" s="178" t="str">
        <f>+CONCATENATE(D41,E41,F41,G41)</f>
        <v>221313M00115O24023111100</v>
      </c>
      <c r="C37" s="95" t="s">
        <v>152</v>
      </c>
      <c r="D37" s="95" t="s">
        <v>291</v>
      </c>
      <c r="E37" s="95" t="s">
        <v>323</v>
      </c>
      <c r="F37" s="95" t="s">
        <v>317</v>
      </c>
      <c r="G37" s="95"/>
      <c r="H37" s="182" t="str">
        <f t="shared" si="6"/>
        <v>2211</v>
      </c>
      <c r="I37" s="182" t="str">
        <f t="shared" si="7"/>
        <v>1</v>
      </c>
      <c r="J37" s="182" t="str">
        <f t="shared" si="8"/>
        <v>1</v>
      </c>
      <c r="K37" s="182" t="str">
        <f t="shared" si="9"/>
        <v>26</v>
      </c>
      <c r="L37" s="181">
        <v>1500000</v>
      </c>
      <c r="M37" s="181">
        <v>1500000</v>
      </c>
      <c r="N37" s="200">
        <v>0</v>
      </c>
      <c r="O37" s="201">
        <v>0</v>
      </c>
      <c r="P37" s="181">
        <v>0</v>
      </c>
      <c r="Q37" s="181">
        <f t="shared" si="4"/>
        <v>0</v>
      </c>
      <c r="R37" s="181">
        <f t="shared" si="5"/>
        <v>0</v>
      </c>
      <c r="S37" s="179" t="s">
        <v>155</v>
      </c>
      <c r="T37" s="179" t="s">
        <v>154</v>
      </c>
      <c r="U37" s="179" t="s">
        <v>223</v>
      </c>
      <c r="V37" s="179"/>
      <c r="W37" s="180"/>
      <c r="X37" t="b">
        <f t="shared" si="10"/>
        <v>0</v>
      </c>
      <c r="Y37" t="b">
        <f t="shared" si="11"/>
        <v>0</v>
      </c>
      <c r="Z37" t="b">
        <f t="shared" si="12"/>
        <v>0</v>
      </c>
      <c r="AA37" t="b">
        <f t="shared" ref="AA37:AA38" si="20">+V37=G37</f>
        <v>1</v>
      </c>
      <c r="AB37" s="115">
        <f>Q41-W37</f>
        <v>0</v>
      </c>
      <c r="AE37" s="118">
        <f t="shared" si="15"/>
        <v>0</v>
      </c>
      <c r="AG37" s="184"/>
      <c r="AH37" s="118"/>
    </row>
    <row r="38" spans="1:34" ht="15">
      <c r="A38" s="158"/>
      <c r="B38" s="178" t="str">
        <f>+CONCATENATE(D43,E43,F43,G43)</f>
        <v>311102F03715O44023111100</v>
      </c>
      <c r="C38" s="95" t="s">
        <v>152</v>
      </c>
      <c r="D38" s="95" t="s">
        <v>291</v>
      </c>
      <c r="E38" s="95" t="s">
        <v>327</v>
      </c>
      <c r="F38" s="95" t="s">
        <v>317</v>
      </c>
      <c r="G38" s="95"/>
      <c r="H38" s="182" t="str">
        <f t="shared" si="6"/>
        <v>2211</v>
      </c>
      <c r="I38" s="182" t="str">
        <f t="shared" si="7"/>
        <v>1</v>
      </c>
      <c r="J38" s="182" t="str">
        <f t="shared" si="8"/>
        <v>1</v>
      </c>
      <c r="K38" s="182" t="str">
        <f t="shared" si="9"/>
        <v>26</v>
      </c>
      <c r="L38" s="181">
        <v>1793800</v>
      </c>
      <c r="M38" s="181">
        <v>1793800</v>
      </c>
      <c r="N38" s="200">
        <v>597932</v>
      </c>
      <c r="O38" s="201">
        <v>0</v>
      </c>
      <c r="P38" s="181">
        <v>0</v>
      </c>
      <c r="Q38" s="181">
        <f t="shared" si="4"/>
        <v>0</v>
      </c>
      <c r="R38" s="181">
        <f t="shared" si="5"/>
        <v>0</v>
      </c>
      <c r="S38" s="179" t="s">
        <v>153</v>
      </c>
      <c r="T38" s="179" t="s">
        <v>154</v>
      </c>
      <c r="U38" s="179" t="s">
        <v>224</v>
      </c>
      <c r="V38" s="179"/>
      <c r="W38" s="180"/>
      <c r="X38" t="b">
        <f t="shared" si="10"/>
        <v>0</v>
      </c>
      <c r="Y38" t="b">
        <f t="shared" si="11"/>
        <v>0</v>
      </c>
      <c r="Z38" t="b">
        <f t="shared" si="12"/>
        <v>0</v>
      </c>
      <c r="AA38" t="b">
        <f t="shared" si="20"/>
        <v>1</v>
      </c>
      <c r="AB38" s="115">
        <f>Q43-W38</f>
        <v>0</v>
      </c>
      <c r="AE38" s="118">
        <f t="shared" si="15"/>
        <v>0</v>
      </c>
      <c r="AG38" s="184"/>
      <c r="AH38" s="118"/>
    </row>
    <row r="39" spans="1:34" ht="15">
      <c r="A39" s="158"/>
      <c r="B39" s="178" t="str">
        <f>+CONCATENATE(D44,E44,F44,G44)</f>
        <v>226321E18715O34023112100</v>
      </c>
      <c r="C39" s="95" t="s">
        <v>152</v>
      </c>
      <c r="D39" s="95" t="s">
        <v>293</v>
      </c>
      <c r="E39" s="95" t="s">
        <v>323</v>
      </c>
      <c r="F39" s="95" t="s">
        <v>228</v>
      </c>
      <c r="G39" s="95"/>
      <c r="H39" s="182" t="str">
        <f t="shared" si="6"/>
        <v>2231</v>
      </c>
      <c r="I39" s="182" t="str">
        <f t="shared" si="7"/>
        <v>1</v>
      </c>
      <c r="J39" s="182" t="str">
        <f t="shared" si="8"/>
        <v>1</v>
      </c>
      <c r="K39" s="182" t="str">
        <f t="shared" si="9"/>
        <v>00</v>
      </c>
      <c r="L39" s="181">
        <v>36955</v>
      </c>
      <c r="M39" s="181">
        <v>36955</v>
      </c>
      <c r="N39" s="200">
        <v>36955</v>
      </c>
      <c r="O39" s="201">
        <v>0</v>
      </c>
      <c r="P39" s="181">
        <v>0</v>
      </c>
      <c r="Q39" s="181">
        <f t="shared" si="4"/>
        <v>0</v>
      </c>
      <c r="R39" s="181">
        <f t="shared" si="5"/>
        <v>0</v>
      </c>
      <c r="S39" s="179" t="s">
        <v>139</v>
      </c>
      <c r="T39" s="179" t="s">
        <v>216</v>
      </c>
      <c r="U39" s="179" t="s">
        <v>224</v>
      </c>
      <c r="V39" s="179"/>
      <c r="W39" s="180"/>
      <c r="X39" t="b">
        <f t="shared" si="10"/>
        <v>0</v>
      </c>
      <c r="Y39" t="b">
        <f t="shared" si="11"/>
        <v>0</v>
      </c>
      <c r="Z39" t="b">
        <f t="shared" si="12"/>
        <v>0</v>
      </c>
      <c r="AA39" t="b">
        <f t="shared" ref="AA39:AA41" si="21">+V39=G39</f>
        <v>1</v>
      </c>
      <c r="AB39" s="115">
        <f t="shared" ref="AB39:AB48" si="22">Q44-W39</f>
        <v>0</v>
      </c>
      <c r="AE39" s="118">
        <f t="shared" si="15"/>
        <v>0</v>
      </c>
      <c r="AG39" s="184"/>
      <c r="AH39" s="118"/>
    </row>
    <row r="40" spans="1:34" ht="15">
      <c r="A40" s="158"/>
      <c r="B40" s="178" t="str">
        <f>+CONCATENATE(D45,E45,F45,G45)</f>
        <v>221274K02315O24023412100</v>
      </c>
      <c r="C40" s="95" t="s">
        <v>152</v>
      </c>
      <c r="D40" s="95" t="s">
        <v>288</v>
      </c>
      <c r="E40" s="95" t="s">
        <v>324</v>
      </c>
      <c r="F40" s="95" t="s">
        <v>228</v>
      </c>
      <c r="G40" s="95"/>
      <c r="H40" s="182" t="str">
        <f t="shared" si="6"/>
        <v>2231</v>
      </c>
      <c r="I40" s="182" t="str">
        <f t="shared" si="7"/>
        <v>1</v>
      </c>
      <c r="J40" s="182" t="str">
        <f t="shared" si="8"/>
        <v>1</v>
      </c>
      <c r="K40" s="182" t="str">
        <f t="shared" si="9"/>
        <v>00</v>
      </c>
      <c r="L40" s="181">
        <v>66000</v>
      </c>
      <c r="M40" s="181">
        <v>25805</v>
      </c>
      <c r="N40" s="200">
        <v>0</v>
      </c>
      <c r="O40" s="201">
        <v>0</v>
      </c>
      <c r="P40" s="181">
        <v>0</v>
      </c>
      <c r="Q40" s="181">
        <f t="shared" si="4"/>
        <v>0</v>
      </c>
      <c r="R40" s="181">
        <f t="shared" si="5"/>
        <v>0</v>
      </c>
      <c r="S40" s="179" t="s">
        <v>140</v>
      </c>
      <c r="T40" s="179" t="s">
        <v>216</v>
      </c>
      <c r="U40" s="179" t="s">
        <v>224</v>
      </c>
      <c r="V40" s="179"/>
      <c r="W40" s="180"/>
      <c r="X40" t="b">
        <f t="shared" si="10"/>
        <v>0</v>
      </c>
      <c r="Y40" t="b">
        <f t="shared" si="11"/>
        <v>0</v>
      </c>
      <c r="Z40" t="b">
        <f t="shared" si="12"/>
        <v>0</v>
      </c>
      <c r="AA40" t="b">
        <f t="shared" si="21"/>
        <v>1</v>
      </c>
      <c r="AB40" s="115">
        <f t="shared" si="22"/>
        <v>0</v>
      </c>
      <c r="AE40" s="118">
        <f t="shared" si="15"/>
        <v>40195</v>
      </c>
      <c r="AG40" s="184"/>
      <c r="AH40" s="118"/>
    </row>
    <row r="41" spans="1:34" ht="15">
      <c r="A41" s="158"/>
      <c r="B41" s="178" t="str">
        <f>+CONCATENATE(D46,E46,F46,G46)</f>
        <v>221313M00115O240241921A7</v>
      </c>
      <c r="C41" s="95" t="s">
        <v>152</v>
      </c>
      <c r="D41" s="95" t="s">
        <v>293</v>
      </c>
      <c r="E41" s="95" t="s">
        <v>323</v>
      </c>
      <c r="F41" s="95" t="s">
        <v>281</v>
      </c>
      <c r="G41" s="95"/>
      <c r="H41" s="182" t="str">
        <f t="shared" si="6"/>
        <v>2311</v>
      </c>
      <c r="I41" s="182" t="str">
        <f t="shared" si="7"/>
        <v>1</v>
      </c>
      <c r="J41" s="182" t="str">
        <f t="shared" si="8"/>
        <v>1</v>
      </c>
      <c r="K41" s="182" t="str">
        <f t="shared" si="9"/>
        <v>00</v>
      </c>
      <c r="L41" s="181">
        <v>1000000</v>
      </c>
      <c r="M41" s="181">
        <v>1000000</v>
      </c>
      <c r="N41" s="200">
        <v>0</v>
      </c>
      <c r="O41" s="201">
        <v>0</v>
      </c>
      <c r="P41" s="181">
        <v>0</v>
      </c>
      <c r="Q41" s="181">
        <f t="shared" si="4"/>
        <v>0</v>
      </c>
      <c r="R41" s="181">
        <f t="shared" si="5"/>
        <v>0</v>
      </c>
      <c r="S41" s="179" t="s">
        <v>140</v>
      </c>
      <c r="T41" s="179" t="s">
        <v>154</v>
      </c>
      <c r="U41" s="179" t="s">
        <v>224</v>
      </c>
      <c r="V41" s="179"/>
      <c r="W41" s="180"/>
      <c r="X41" t="b">
        <f t="shared" si="10"/>
        <v>0</v>
      </c>
      <c r="Y41" t="b">
        <f t="shared" si="11"/>
        <v>0</v>
      </c>
      <c r="Z41" t="b">
        <f t="shared" si="12"/>
        <v>0</v>
      </c>
      <c r="AA41" t="b">
        <f t="shared" si="21"/>
        <v>1</v>
      </c>
      <c r="AB41" s="115">
        <f t="shared" si="22"/>
        <v>0</v>
      </c>
      <c r="AE41" s="118">
        <f t="shared" si="15"/>
        <v>0</v>
      </c>
      <c r="AG41" s="184"/>
      <c r="AH41" s="118"/>
    </row>
    <row r="42" spans="1:34" ht="15">
      <c r="A42" s="158"/>
      <c r="B42" s="178" t="e">
        <f>+CONCATENATE(#REF!,#REF!,#REF!,#REF!)</f>
        <v>#REF!</v>
      </c>
      <c r="C42" s="95" t="s">
        <v>152</v>
      </c>
      <c r="D42" s="95" t="s">
        <v>288</v>
      </c>
      <c r="E42" s="95" t="s">
        <v>324</v>
      </c>
      <c r="F42" s="95" t="s">
        <v>281</v>
      </c>
      <c r="G42" s="95"/>
      <c r="H42" s="182" t="str">
        <f t="shared" si="6"/>
        <v>2311</v>
      </c>
      <c r="I42" s="182" t="str">
        <f t="shared" si="7"/>
        <v>1</v>
      </c>
      <c r="J42" s="182" t="str">
        <f t="shared" si="8"/>
        <v>1</v>
      </c>
      <c r="K42" s="182" t="str">
        <f t="shared" si="9"/>
        <v>00</v>
      </c>
      <c r="L42" s="181">
        <v>200000</v>
      </c>
      <c r="M42" s="181">
        <v>0</v>
      </c>
      <c r="N42" s="200">
        <v>0</v>
      </c>
      <c r="O42" s="201">
        <v>0</v>
      </c>
      <c r="P42" s="181">
        <v>0</v>
      </c>
      <c r="Q42" s="181">
        <f t="shared" si="4"/>
        <v>0</v>
      </c>
      <c r="R42" s="181">
        <f t="shared" si="5"/>
        <v>0</v>
      </c>
      <c r="S42" s="179" t="s">
        <v>156</v>
      </c>
      <c r="T42" s="179" t="s">
        <v>161</v>
      </c>
      <c r="U42" s="179" t="s">
        <v>224</v>
      </c>
      <c r="V42" s="179"/>
      <c r="W42" s="180"/>
      <c r="X42" t="b">
        <f t="shared" si="10"/>
        <v>0</v>
      </c>
      <c r="Y42" t="b">
        <f t="shared" si="11"/>
        <v>0</v>
      </c>
      <c r="Z42" t="b">
        <f t="shared" si="12"/>
        <v>0</v>
      </c>
      <c r="AA42" t="b">
        <f t="shared" ref="AA42:AA58" si="23">+V42=G42</f>
        <v>1</v>
      </c>
      <c r="AB42" s="115" t="e">
        <f>#REF!-W42</f>
        <v>#REF!</v>
      </c>
      <c r="AE42" s="118">
        <f t="shared" si="15"/>
        <v>200000</v>
      </c>
      <c r="AG42" s="184"/>
      <c r="AH42" s="118"/>
    </row>
    <row r="43" spans="1:34" ht="15">
      <c r="A43" s="158"/>
      <c r="B43" s="178" t="str">
        <f>+CONCATENATE(D104,E104,F104,G104)</f>
        <v>172002N00115O240291121A7</v>
      </c>
      <c r="C43" s="95" t="s">
        <v>152</v>
      </c>
      <c r="D43" s="95" t="s">
        <v>290</v>
      </c>
      <c r="E43" s="95" t="s">
        <v>324</v>
      </c>
      <c r="F43" s="95" t="s">
        <v>281</v>
      </c>
      <c r="G43" s="95"/>
      <c r="H43" s="182" t="str">
        <f t="shared" si="6"/>
        <v>2311</v>
      </c>
      <c r="I43" s="182" t="str">
        <f t="shared" si="7"/>
        <v>1</v>
      </c>
      <c r="J43" s="182" t="str">
        <f t="shared" si="8"/>
        <v>1</v>
      </c>
      <c r="K43" s="182" t="str">
        <f t="shared" si="9"/>
        <v>00</v>
      </c>
      <c r="L43" s="181">
        <v>150000</v>
      </c>
      <c r="M43" s="181">
        <v>0</v>
      </c>
      <c r="N43" s="200">
        <v>0</v>
      </c>
      <c r="O43" s="201">
        <v>0</v>
      </c>
      <c r="P43" s="181">
        <v>0</v>
      </c>
      <c r="Q43" s="181">
        <f t="shared" si="4"/>
        <v>0</v>
      </c>
      <c r="R43" s="181">
        <f t="shared" si="5"/>
        <v>0</v>
      </c>
      <c r="S43" s="179" t="s">
        <v>165</v>
      </c>
      <c r="T43" s="179" t="s">
        <v>161</v>
      </c>
      <c r="U43" s="179" t="s">
        <v>224</v>
      </c>
      <c r="V43" s="179"/>
      <c r="W43" s="180"/>
      <c r="X43" t="b">
        <f t="shared" si="10"/>
        <v>0</v>
      </c>
      <c r="Y43" t="b">
        <f t="shared" si="11"/>
        <v>0</v>
      </c>
      <c r="Z43" t="b">
        <f t="shared" si="12"/>
        <v>0</v>
      </c>
      <c r="AA43" t="b">
        <f t="shared" si="23"/>
        <v>1</v>
      </c>
      <c r="AB43" s="115">
        <f>Q47-W43</f>
        <v>0</v>
      </c>
      <c r="AE43" s="118">
        <f t="shared" si="15"/>
        <v>150000</v>
      </c>
      <c r="AG43" s="184"/>
      <c r="AH43" s="118"/>
    </row>
    <row r="44" spans="1:34" ht="15">
      <c r="A44" s="158"/>
      <c r="B44" s="178" t="str">
        <f>+CONCATENATE(D48,E48,F48,G48)</f>
        <v>172002N00115O240244121A7</v>
      </c>
      <c r="C44" s="95" t="s">
        <v>152</v>
      </c>
      <c r="D44" s="95" t="s">
        <v>288</v>
      </c>
      <c r="E44" s="95" t="s">
        <v>327</v>
      </c>
      <c r="F44" s="95" t="s">
        <v>330</v>
      </c>
      <c r="G44" s="95"/>
      <c r="H44" s="182" t="str">
        <f t="shared" si="6"/>
        <v>2311</v>
      </c>
      <c r="I44" s="182" t="str">
        <f t="shared" si="7"/>
        <v>2</v>
      </c>
      <c r="J44" s="182" t="str">
        <f t="shared" si="8"/>
        <v>1</v>
      </c>
      <c r="K44" s="182" t="str">
        <f t="shared" si="9"/>
        <v>00</v>
      </c>
      <c r="L44" s="181">
        <v>896110</v>
      </c>
      <c r="M44" s="181">
        <v>896110</v>
      </c>
      <c r="N44" s="200">
        <v>268800</v>
      </c>
      <c r="O44" s="201">
        <v>0</v>
      </c>
      <c r="P44" s="181">
        <v>0</v>
      </c>
      <c r="Q44" s="181">
        <f t="shared" si="4"/>
        <v>0</v>
      </c>
      <c r="R44" s="181">
        <f t="shared" si="5"/>
        <v>0</v>
      </c>
      <c r="S44" s="179" t="s">
        <v>157</v>
      </c>
      <c r="T44" s="179" t="s">
        <v>161</v>
      </c>
      <c r="U44" s="179" t="s">
        <v>224</v>
      </c>
      <c r="V44" s="179"/>
      <c r="W44" s="180"/>
      <c r="X44" t="b">
        <f t="shared" si="10"/>
        <v>0</v>
      </c>
      <c r="Y44" t="b">
        <f t="shared" si="11"/>
        <v>0</v>
      </c>
      <c r="Z44" t="b">
        <f t="shared" si="12"/>
        <v>0</v>
      </c>
      <c r="AA44" t="b">
        <f t="shared" si="23"/>
        <v>1</v>
      </c>
      <c r="AB44" s="115">
        <f>Q48-W44</f>
        <v>0</v>
      </c>
      <c r="AE44" s="118">
        <f t="shared" si="15"/>
        <v>0</v>
      </c>
      <c r="AG44" s="184"/>
      <c r="AH44" s="118"/>
    </row>
    <row r="45" spans="1:34" ht="15">
      <c r="A45" s="158"/>
      <c r="B45" s="178" t="str">
        <f>+CONCATENATE(D49,E49,F49,G49)</f>
        <v>221274K02315O240244121A7</v>
      </c>
      <c r="C45" s="95" t="s">
        <v>152</v>
      </c>
      <c r="D45" s="95" t="s">
        <v>295</v>
      </c>
      <c r="E45" s="95" t="s">
        <v>323</v>
      </c>
      <c r="F45" s="95" t="s">
        <v>229</v>
      </c>
      <c r="G45" s="95"/>
      <c r="H45" s="182" t="str">
        <f t="shared" si="6"/>
        <v>2341</v>
      </c>
      <c r="I45" s="182" t="str">
        <f t="shared" si="7"/>
        <v>2</v>
      </c>
      <c r="J45" s="182" t="str">
        <f t="shared" si="8"/>
        <v>1</v>
      </c>
      <c r="K45" s="182" t="str">
        <f t="shared" si="9"/>
        <v>00</v>
      </c>
      <c r="L45" s="181">
        <v>3500000</v>
      </c>
      <c r="M45" s="181">
        <v>3500000</v>
      </c>
      <c r="N45" s="200">
        <v>291668</v>
      </c>
      <c r="O45" s="201">
        <v>0</v>
      </c>
      <c r="P45" s="181">
        <v>0</v>
      </c>
      <c r="Q45" s="181">
        <f t="shared" si="4"/>
        <v>0</v>
      </c>
      <c r="R45" s="181">
        <f t="shared" si="5"/>
        <v>0</v>
      </c>
      <c r="S45" s="179" t="s">
        <v>155</v>
      </c>
      <c r="T45" s="179" t="s">
        <v>154</v>
      </c>
      <c r="U45" s="179" t="s">
        <v>224</v>
      </c>
      <c r="V45" s="179"/>
      <c r="W45" s="180"/>
      <c r="X45" t="b">
        <f t="shared" si="10"/>
        <v>0</v>
      </c>
      <c r="Y45" t="b">
        <f t="shared" si="11"/>
        <v>0</v>
      </c>
      <c r="Z45" t="b">
        <f t="shared" si="12"/>
        <v>0</v>
      </c>
      <c r="AA45" t="b">
        <f t="shared" si="23"/>
        <v>1</v>
      </c>
      <c r="AB45" s="115">
        <f>Q49-W45</f>
        <v>0</v>
      </c>
      <c r="AE45" s="118">
        <f t="shared" si="15"/>
        <v>0</v>
      </c>
      <c r="AG45" s="184"/>
      <c r="AH45" s="118"/>
    </row>
    <row r="46" spans="1:34" ht="15">
      <c r="A46" s="158"/>
      <c r="B46" s="178" t="str">
        <f>+CONCATENATE(D50,E50,F50,G50)</f>
        <v>221313M00115O240244121A7</v>
      </c>
      <c r="C46" s="95" t="s">
        <v>152</v>
      </c>
      <c r="D46" s="95" t="s">
        <v>293</v>
      </c>
      <c r="E46" s="95" t="s">
        <v>323</v>
      </c>
      <c r="F46" s="95" t="s">
        <v>296</v>
      </c>
      <c r="G46" s="95"/>
      <c r="H46" s="182" t="str">
        <f t="shared" si="6"/>
        <v>2419</v>
      </c>
      <c r="I46" s="182" t="str">
        <f t="shared" si="7"/>
        <v>2</v>
      </c>
      <c r="J46" s="182" t="str">
        <f t="shared" si="8"/>
        <v>1</v>
      </c>
      <c r="K46" s="182" t="str">
        <f t="shared" si="9"/>
        <v>A7</v>
      </c>
      <c r="L46" s="181">
        <v>20000</v>
      </c>
      <c r="M46" s="181">
        <v>20000</v>
      </c>
      <c r="N46" s="200">
        <v>20000</v>
      </c>
      <c r="O46" s="201">
        <v>0</v>
      </c>
      <c r="P46" s="181">
        <v>0</v>
      </c>
      <c r="Q46" s="181">
        <f t="shared" si="4"/>
        <v>0</v>
      </c>
      <c r="R46" s="181">
        <f t="shared" si="5"/>
        <v>0</v>
      </c>
      <c r="S46" s="179" t="s">
        <v>163</v>
      </c>
      <c r="T46" s="179" t="s">
        <v>161</v>
      </c>
      <c r="U46" s="179" t="s">
        <v>224</v>
      </c>
      <c r="V46" s="179"/>
      <c r="W46" s="180"/>
      <c r="X46" t="b">
        <f t="shared" si="10"/>
        <v>0</v>
      </c>
      <c r="Y46" t="b">
        <f t="shared" si="11"/>
        <v>0</v>
      </c>
      <c r="Z46" t="b">
        <f t="shared" si="12"/>
        <v>0</v>
      </c>
      <c r="AA46" t="b">
        <f t="shared" si="23"/>
        <v>1</v>
      </c>
      <c r="AB46" s="115">
        <f>Q50-W46</f>
        <v>0</v>
      </c>
      <c r="AE46" s="118">
        <f t="shared" si="15"/>
        <v>0</v>
      </c>
      <c r="AG46" s="184"/>
      <c r="AH46" s="118"/>
    </row>
    <row r="47" spans="1:34" ht="15">
      <c r="A47" s="158"/>
      <c r="B47" s="178" t="str">
        <f t="shared" ref="B47:B48" si="24">+CONCATENATE(D52,E52,F52,G52)</f>
        <v>242218E18815OG40245121A7</v>
      </c>
      <c r="C47" s="95" t="s">
        <v>152</v>
      </c>
      <c r="D47" s="95" t="s">
        <v>295</v>
      </c>
      <c r="E47" s="95" t="s">
        <v>323</v>
      </c>
      <c r="F47" s="95" t="s">
        <v>297</v>
      </c>
      <c r="G47" s="95"/>
      <c r="H47" s="182" t="str">
        <f t="shared" si="6"/>
        <v>2421</v>
      </c>
      <c r="I47" s="182" t="str">
        <f t="shared" si="7"/>
        <v>2</v>
      </c>
      <c r="J47" s="182" t="str">
        <f t="shared" si="8"/>
        <v>1</v>
      </c>
      <c r="K47" s="182" t="str">
        <f t="shared" si="9"/>
        <v>A7</v>
      </c>
      <c r="L47" s="181">
        <v>1000000</v>
      </c>
      <c r="M47" s="181">
        <v>1000000</v>
      </c>
      <c r="N47" s="200">
        <v>111111</v>
      </c>
      <c r="O47" s="201">
        <v>0</v>
      </c>
      <c r="P47" s="181">
        <v>0</v>
      </c>
      <c r="Q47" s="181">
        <f t="shared" si="4"/>
        <v>0</v>
      </c>
      <c r="R47" s="181">
        <f t="shared" si="5"/>
        <v>0</v>
      </c>
      <c r="S47" s="179" t="s">
        <v>158</v>
      </c>
      <c r="T47" s="179" t="s">
        <v>161</v>
      </c>
      <c r="U47" s="179" t="s">
        <v>224</v>
      </c>
      <c r="V47" s="179"/>
      <c r="W47" s="180"/>
      <c r="X47" t="b">
        <f t="shared" si="10"/>
        <v>0</v>
      </c>
      <c r="Y47" t="b">
        <f t="shared" si="11"/>
        <v>0</v>
      </c>
      <c r="Z47" t="b">
        <f t="shared" si="12"/>
        <v>0</v>
      </c>
      <c r="AA47" t="b">
        <f t="shared" si="23"/>
        <v>1</v>
      </c>
      <c r="AB47" s="115">
        <f t="shared" si="22"/>
        <v>0</v>
      </c>
      <c r="AE47" s="118">
        <f t="shared" si="15"/>
        <v>0</v>
      </c>
      <c r="AG47" s="184"/>
      <c r="AH47" s="118"/>
    </row>
    <row r="48" spans="1:34" ht="15">
      <c r="A48" s="158"/>
      <c r="B48" s="178" t="str">
        <f t="shared" si="24"/>
        <v>226321E18715O44024612100</v>
      </c>
      <c r="C48" s="95" t="s">
        <v>152</v>
      </c>
      <c r="D48" s="95" t="s">
        <v>141</v>
      </c>
      <c r="E48" s="95" t="s">
        <v>323</v>
      </c>
      <c r="F48" s="95" t="s">
        <v>298</v>
      </c>
      <c r="G48" s="95"/>
      <c r="H48" s="182" t="str">
        <f t="shared" si="6"/>
        <v>2441</v>
      </c>
      <c r="I48" s="182" t="str">
        <f t="shared" si="7"/>
        <v>2</v>
      </c>
      <c r="J48" s="182" t="str">
        <f t="shared" si="8"/>
        <v>1</v>
      </c>
      <c r="K48" s="182" t="str">
        <f t="shared" si="9"/>
        <v>A7</v>
      </c>
      <c r="L48" s="181">
        <v>200000</v>
      </c>
      <c r="M48" s="181">
        <v>200000</v>
      </c>
      <c r="N48" s="200">
        <v>0</v>
      </c>
      <c r="O48" s="201">
        <v>0</v>
      </c>
      <c r="P48" s="181">
        <v>0</v>
      </c>
      <c r="Q48" s="181">
        <f t="shared" si="4"/>
        <v>0</v>
      </c>
      <c r="R48" s="181">
        <f t="shared" si="5"/>
        <v>0</v>
      </c>
      <c r="S48" s="179" t="s">
        <v>167</v>
      </c>
      <c r="T48" s="179" t="s">
        <v>161</v>
      </c>
      <c r="U48" s="179" t="s">
        <v>224</v>
      </c>
      <c r="V48" s="179"/>
      <c r="W48" s="180"/>
      <c r="X48" t="b">
        <f t="shared" si="10"/>
        <v>0</v>
      </c>
      <c r="Y48" t="b">
        <f t="shared" si="11"/>
        <v>0</v>
      </c>
      <c r="Z48" t="b">
        <f t="shared" si="12"/>
        <v>0</v>
      </c>
      <c r="AA48" t="b">
        <f t="shared" si="23"/>
        <v>1</v>
      </c>
      <c r="AB48" s="115">
        <f t="shared" si="22"/>
        <v>0</v>
      </c>
      <c r="AE48" s="118">
        <f t="shared" si="15"/>
        <v>0</v>
      </c>
      <c r="AG48" s="184"/>
      <c r="AH48" s="118"/>
    </row>
    <row r="49" spans="1:34" ht="15">
      <c r="A49" s="158"/>
      <c r="B49" s="178" t="e">
        <f>+CONCATENATE(#REF!,#REF!,#REF!,#REF!)</f>
        <v>#REF!</v>
      </c>
      <c r="C49" s="95" t="s">
        <v>152</v>
      </c>
      <c r="D49" s="95" t="s">
        <v>295</v>
      </c>
      <c r="E49" s="95" t="s">
        <v>323</v>
      </c>
      <c r="F49" s="95" t="s">
        <v>298</v>
      </c>
      <c r="G49" s="95"/>
      <c r="H49" s="182" t="str">
        <f t="shared" si="6"/>
        <v>2441</v>
      </c>
      <c r="I49" s="182" t="str">
        <f t="shared" si="7"/>
        <v>2</v>
      </c>
      <c r="J49" s="182" t="str">
        <f t="shared" si="8"/>
        <v>1</v>
      </c>
      <c r="K49" s="182" t="str">
        <f t="shared" si="9"/>
        <v>A7</v>
      </c>
      <c r="L49" s="181">
        <v>250000</v>
      </c>
      <c r="M49" s="181">
        <v>250000</v>
      </c>
      <c r="N49" s="200">
        <v>50000</v>
      </c>
      <c r="O49" s="201">
        <v>0</v>
      </c>
      <c r="P49" s="181">
        <v>0</v>
      </c>
      <c r="Q49" s="181">
        <f t="shared" si="4"/>
        <v>0</v>
      </c>
      <c r="R49" s="181">
        <f t="shared" si="5"/>
        <v>0</v>
      </c>
      <c r="S49" s="179" t="s">
        <v>143</v>
      </c>
      <c r="T49" s="179" t="s">
        <v>161</v>
      </c>
      <c r="U49" s="179" t="s">
        <v>224</v>
      </c>
      <c r="V49" s="179"/>
      <c r="W49" s="180"/>
      <c r="X49" t="b">
        <f t="shared" si="10"/>
        <v>0</v>
      </c>
      <c r="Y49" t="b">
        <f t="shared" si="11"/>
        <v>0</v>
      </c>
      <c r="Z49" t="b">
        <f t="shared" si="12"/>
        <v>0</v>
      </c>
      <c r="AA49" t="b">
        <f t="shared" si="23"/>
        <v>1</v>
      </c>
      <c r="AB49" s="115" t="e">
        <f>#REF!-W49</f>
        <v>#REF!</v>
      </c>
      <c r="AE49" s="118">
        <f t="shared" si="15"/>
        <v>0</v>
      </c>
      <c r="AG49" s="184"/>
      <c r="AH49" s="118"/>
    </row>
    <row r="50" spans="1:34" ht="15">
      <c r="A50" s="158"/>
      <c r="B50" s="178" t="str">
        <f>+CONCATENATE(D54,E54,F54,G54)</f>
        <v>226321E18715O64024612100</v>
      </c>
      <c r="C50" s="95" t="s">
        <v>152</v>
      </c>
      <c r="D50" s="95" t="s">
        <v>293</v>
      </c>
      <c r="E50" s="95" t="s">
        <v>323</v>
      </c>
      <c r="F50" s="95" t="s">
        <v>298</v>
      </c>
      <c r="G50" s="95"/>
      <c r="H50" s="182" t="str">
        <f t="shared" si="6"/>
        <v>2441</v>
      </c>
      <c r="I50" s="182" t="str">
        <f t="shared" si="7"/>
        <v>2</v>
      </c>
      <c r="J50" s="182" t="str">
        <f t="shared" si="8"/>
        <v>1</v>
      </c>
      <c r="K50" s="182" t="str">
        <f t="shared" si="9"/>
        <v>A7</v>
      </c>
      <c r="L50" s="181">
        <v>100000</v>
      </c>
      <c r="M50" s="181">
        <v>100000</v>
      </c>
      <c r="N50" s="200">
        <v>0</v>
      </c>
      <c r="O50" s="201">
        <v>0</v>
      </c>
      <c r="P50" s="181">
        <v>0</v>
      </c>
      <c r="Q50" s="181">
        <f t="shared" si="4"/>
        <v>0</v>
      </c>
      <c r="R50" s="181">
        <f t="shared" si="5"/>
        <v>0</v>
      </c>
      <c r="S50" s="179" t="s">
        <v>168</v>
      </c>
      <c r="T50" s="179" t="s">
        <v>216</v>
      </c>
      <c r="U50" s="179" t="s">
        <v>224</v>
      </c>
      <c r="V50" s="179"/>
      <c r="W50" s="180"/>
      <c r="X50" t="b">
        <f t="shared" si="10"/>
        <v>0</v>
      </c>
      <c r="Y50" t="b">
        <f t="shared" si="11"/>
        <v>0</v>
      </c>
      <c r="Z50" t="b">
        <f t="shared" si="12"/>
        <v>0</v>
      </c>
      <c r="AA50" t="b">
        <f t="shared" si="23"/>
        <v>1</v>
      </c>
      <c r="AB50" s="115">
        <f>Q54-W50</f>
        <v>0</v>
      </c>
      <c r="AE50" s="118">
        <f t="shared" si="15"/>
        <v>0</v>
      </c>
      <c r="AG50" s="184"/>
      <c r="AH50" s="118"/>
    </row>
    <row r="51" spans="1:34" ht="15">
      <c r="A51" s="158"/>
      <c r="B51" s="178" t="str">
        <f>+CONCATENATE(D55,E55,F55,G55)</f>
        <v>221313M00115O240246121A7</v>
      </c>
      <c r="C51" s="95" t="s">
        <v>152</v>
      </c>
      <c r="D51" s="95" t="s">
        <v>292</v>
      </c>
      <c r="E51" s="95" t="s">
        <v>327</v>
      </c>
      <c r="F51" s="95" t="s">
        <v>298</v>
      </c>
      <c r="G51" s="95"/>
      <c r="H51" s="182" t="str">
        <f t="shared" si="6"/>
        <v>2441</v>
      </c>
      <c r="I51" s="182" t="str">
        <f t="shared" si="7"/>
        <v>2</v>
      </c>
      <c r="J51" s="182" t="str">
        <f t="shared" si="8"/>
        <v>1</v>
      </c>
      <c r="K51" s="182" t="str">
        <f t="shared" si="9"/>
        <v>A7</v>
      </c>
      <c r="L51" s="181">
        <v>120000</v>
      </c>
      <c r="M51" s="181">
        <v>120000</v>
      </c>
      <c r="N51" s="200">
        <v>20000</v>
      </c>
      <c r="O51" s="201">
        <v>0</v>
      </c>
      <c r="P51" s="181">
        <v>0</v>
      </c>
      <c r="Q51" s="181">
        <f t="shared" si="4"/>
        <v>0</v>
      </c>
      <c r="R51" s="181">
        <f t="shared" si="5"/>
        <v>0</v>
      </c>
      <c r="S51" s="179" t="s">
        <v>162</v>
      </c>
      <c r="T51" s="179" t="s">
        <v>161</v>
      </c>
      <c r="U51" s="179" t="s">
        <v>225</v>
      </c>
      <c r="V51" s="179"/>
      <c r="W51" s="180"/>
      <c r="X51" t="b">
        <f t="shared" si="10"/>
        <v>0</v>
      </c>
      <c r="Y51" t="b">
        <f t="shared" si="11"/>
        <v>0</v>
      </c>
      <c r="Z51" t="b">
        <f t="shared" si="12"/>
        <v>0</v>
      </c>
      <c r="AA51" t="b">
        <f t="shared" si="23"/>
        <v>1</v>
      </c>
      <c r="AB51" s="115">
        <f>Q55-W51</f>
        <v>0</v>
      </c>
      <c r="AE51" s="118">
        <f t="shared" si="15"/>
        <v>0</v>
      </c>
      <c r="AG51" s="184"/>
      <c r="AH51" s="118"/>
    </row>
    <row r="52" spans="1:34" ht="15">
      <c r="A52" s="158"/>
      <c r="B52" s="178" t="str">
        <f>+CONCATENATE(D68,E68,F68,G68)</f>
        <v>242218E18815OG40249121A7</v>
      </c>
      <c r="C52" s="95" t="s">
        <v>152</v>
      </c>
      <c r="D52" s="95" t="s">
        <v>292</v>
      </c>
      <c r="E52" s="95" t="s">
        <v>325</v>
      </c>
      <c r="F52" s="95" t="s">
        <v>299</v>
      </c>
      <c r="G52" s="95"/>
      <c r="H52" s="182" t="str">
        <f t="shared" si="6"/>
        <v>2451</v>
      </c>
      <c r="I52" s="182" t="str">
        <f t="shared" si="7"/>
        <v>2</v>
      </c>
      <c r="J52" s="182" t="str">
        <f t="shared" si="8"/>
        <v>1</v>
      </c>
      <c r="K52" s="182" t="str">
        <f t="shared" si="9"/>
        <v>A7</v>
      </c>
      <c r="L52" s="181">
        <v>123100</v>
      </c>
      <c r="M52" s="181">
        <v>123100</v>
      </c>
      <c r="N52" s="200">
        <v>0</v>
      </c>
      <c r="O52" s="201">
        <v>0</v>
      </c>
      <c r="P52" s="181">
        <v>0</v>
      </c>
      <c r="Q52" s="181">
        <f t="shared" si="4"/>
        <v>0</v>
      </c>
      <c r="R52" s="181">
        <f t="shared" si="5"/>
        <v>0</v>
      </c>
      <c r="S52" s="179" t="s">
        <v>153</v>
      </c>
      <c r="T52" s="179" t="s">
        <v>154</v>
      </c>
      <c r="U52" s="179" t="s">
        <v>226</v>
      </c>
      <c r="V52" s="179"/>
      <c r="W52" s="180"/>
      <c r="X52" t="b">
        <f t="shared" si="10"/>
        <v>0</v>
      </c>
      <c r="Y52" t="b">
        <f t="shared" si="11"/>
        <v>0</v>
      </c>
      <c r="Z52" t="b">
        <f t="shared" si="12"/>
        <v>0</v>
      </c>
      <c r="AA52" t="b">
        <f t="shared" si="23"/>
        <v>1</v>
      </c>
      <c r="AB52" s="115">
        <f>Q68-W52</f>
        <v>0</v>
      </c>
      <c r="AE52" s="118">
        <f t="shared" si="15"/>
        <v>0</v>
      </c>
      <c r="AG52" s="184"/>
      <c r="AH52" s="118"/>
    </row>
    <row r="53" spans="1:34" ht="15">
      <c r="A53" s="158"/>
      <c r="B53" s="178" t="str">
        <f>+CONCATENATE(D69,E69,F69,G69)</f>
        <v>226321E18715O44025211100</v>
      </c>
      <c r="C53" s="95" t="s">
        <v>152</v>
      </c>
      <c r="D53" s="95" t="s">
        <v>288</v>
      </c>
      <c r="E53" s="95" t="s">
        <v>324</v>
      </c>
      <c r="F53" s="95" t="s">
        <v>243</v>
      </c>
      <c r="G53" s="95"/>
      <c r="H53" s="182" t="str">
        <f t="shared" si="6"/>
        <v>2461</v>
      </c>
      <c r="I53" s="182" t="str">
        <f t="shared" si="7"/>
        <v>2</v>
      </c>
      <c r="J53" s="182" t="str">
        <f t="shared" si="8"/>
        <v>1</v>
      </c>
      <c r="K53" s="182" t="str">
        <f t="shared" si="9"/>
        <v>00</v>
      </c>
      <c r="L53" s="181">
        <v>0</v>
      </c>
      <c r="M53" s="181">
        <v>1300000</v>
      </c>
      <c r="N53" s="200">
        <v>240000</v>
      </c>
      <c r="O53" s="201">
        <v>0</v>
      </c>
      <c r="P53" s="181">
        <v>0</v>
      </c>
      <c r="Q53" s="181">
        <f t="shared" si="4"/>
        <v>0</v>
      </c>
      <c r="R53" s="181">
        <f t="shared" si="5"/>
        <v>0</v>
      </c>
      <c r="S53" s="179" t="s">
        <v>140</v>
      </c>
      <c r="T53" s="179" t="s">
        <v>161</v>
      </c>
      <c r="U53" s="179" t="s">
        <v>226</v>
      </c>
      <c r="V53" s="179"/>
      <c r="W53" s="180"/>
      <c r="X53" t="b">
        <f t="shared" si="10"/>
        <v>0</v>
      </c>
      <c r="Y53" t="b">
        <f t="shared" si="11"/>
        <v>0</v>
      </c>
      <c r="Z53" t="b">
        <f t="shared" si="12"/>
        <v>0</v>
      </c>
      <c r="AA53" t="b">
        <f t="shared" si="23"/>
        <v>1</v>
      </c>
      <c r="AB53" s="115">
        <f>Q69-W53</f>
        <v>0</v>
      </c>
      <c r="AE53" s="118">
        <f t="shared" si="15"/>
        <v>-1300000</v>
      </c>
      <c r="AG53" s="184"/>
      <c r="AH53" s="118"/>
    </row>
    <row r="54" spans="1:34" ht="15">
      <c r="A54" s="158"/>
      <c r="B54" s="178" t="str">
        <f>+CONCATENATE(D71,E71,F71,G71)</f>
        <v>311102F03715O44025211100</v>
      </c>
      <c r="C54" s="95" t="s">
        <v>152</v>
      </c>
      <c r="D54" s="95" t="s">
        <v>288</v>
      </c>
      <c r="E54" s="95" t="s">
        <v>329</v>
      </c>
      <c r="F54" s="95" t="s">
        <v>243</v>
      </c>
      <c r="G54" s="95"/>
      <c r="H54" s="182" t="str">
        <f t="shared" si="6"/>
        <v>2461</v>
      </c>
      <c r="I54" s="182" t="str">
        <f t="shared" si="7"/>
        <v>2</v>
      </c>
      <c r="J54" s="182" t="str">
        <f t="shared" si="8"/>
        <v>1</v>
      </c>
      <c r="K54" s="182" t="str">
        <f t="shared" si="9"/>
        <v>00</v>
      </c>
      <c r="L54" s="181">
        <v>0</v>
      </c>
      <c r="M54" s="181">
        <v>2000000</v>
      </c>
      <c r="N54" s="200">
        <v>400000</v>
      </c>
      <c r="O54" s="201">
        <v>0</v>
      </c>
      <c r="P54" s="181">
        <v>0</v>
      </c>
      <c r="Q54" s="181">
        <f t="shared" si="4"/>
        <v>0</v>
      </c>
      <c r="R54" s="181">
        <f t="shared" si="5"/>
        <v>0</v>
      </c>
      <c r="S54" s="179" t="s">
        <v>160</v>
      </c>
      <c r="T54" s="179" t="s">
        <v>161</v>
      </c>
      <c r="U54" s="179" t="s">
        <v>227</v>
      </c>
      <c r="V54" s="179"/>
      <c r="W54" s="180"/>
      <c r="X54" t="b">
        <f t="shared" si="10"/>
        <v>0</v>
      </c>
      <c r="Y54" t="b">
        <f t="shared" si="11"/>
        <v>0</v>
      </c>
      <c r="Z54" t="b">
        <f t="shared" si="12"/>
        <v>0</v>
      </c>
      <c r="AA54" t="b">
        <f t="shared" si="23"/>
        <v>1</v>
      </c>
      <c r="AB54" s="115">
        <f>Q71-W54</f>
        <v>0</v>
      </c>
      <c r="AE54" s="118">
        <f t="shared" si="15"/>
        <v>-2000000</v>
      </c>
      <c r="AG54" s="184"/>
      <c r="AH54" s="118"/>
    </row>
    <row r="55" spans="1:34" ht="15">
      <c r="A55" s="158"/>
      <c r="B55" s="178" t="e">
        <f>+CONCATENATE(#REF!,#REF!,#REF!,#REF!)</f>
        <v>#REF!</v>
      </c>
      <c r="C55" s="95" t="s">
        <v>152</v>
      </c>
      <c r="D55" s="95" t="s">
        <v>293</v>
      </c>
      <c r="E55" s="95" t="s">
        <v>323</v>
      </c>
      <c r="F55" s="95" t="s">
        <v>300</v>
      </c>
      <c r="G55" s="95"/>
      <c r="H55" s="182" t="str">
        <f t="shared" si="6"/>
        <v>2461</v>
      </c>
      <c r="I55" s="182" t="str">
        <f t="shared" si="7"/>
        <v>2</v>
      </c>
      <c r="J55" s="182" t="str">
        <f t="shared" si="8"/>
        <v>1</v>
      </c>
      <c r="K55" s="182" t="str">
        <f t="shared" si="9"/>
        <v>A7</v>
      </c>
      <c r="L55" s="181">
        <v>100000</v>
      </c>
      <c r="M55" s="181">
        <v>100000</v>
      </c>
      <c r="N55" s="200">
        <v>0</v>
      </c>
      <c r="O55" s="201">
        <v>0</v>
      </c>
      <c r="P55" s="181">
        <v>0</v>
      </c>
      <c r="Q55" s="181">
        <f t="shared" si="4"/>
        <v>0</v>
      </c>
      <c r="R55" s="181">
        <f t="shared" si="5"/>
        <v>0</v>
      </c>
      <c r="S55" s="179" t="s">
        <v>160</v>
      </c>
      <c r="T55" s="179" t="s">
        <v>161</v>
      </c>
      <c r="U55" s="179" t="s">
        <v>228</v>
      </c>
      <c r="V55" s="179"/>
      <c r="W55" s="180"/>
      <c r="X55" t="b">
        <f t="shared" si="10"/>
        <v>0</v>
      </c>
      <c r="Y55" t="b">
        <f t="shared" si="11"/>
        <v>0</v>
      </c>
      <c r="Z55" t="b">
        <f t="shared" si="12"/>
        <v>0</v>
      </c>
      <c r="AA55" t="b">
        <f t="shared" si="23"/>
        <v>1</v>
      </c>
      <c r="AB55" s="115" t="e">
        <f>#REF!-W55</f>
        <v>#REF!</v>
      </c>
      <c r="AE55" s="118">
        <f t="shared" si="15"/>
        <v>0</v>
      </c>
      <c r="AG55" s="184"/>
      <c r="AH55" s="118"/>
    </row>
    <row r="56" spans="1:34" ht="15">
      <c r="A56" s="158"/>
      <c r="B56" s="178" t="str">
        <f>+CONCATENATE(D73,E73,F73,G73)</f>
        <v>221313M00115O24025311100</v>
      </c>
      <c r="C56" s="95" t="s">
        <v>152</v>
      </c>
      <c r="D56" s="95" t="s">
        <v>288</v>
      </c>
      <c r="E56" s="95" t="s">
        <v>327</v>
      </c>
      <c r="F56" s="95" t="s">
        <v>300</v>
      </c>
      <c r="G56" s="95"/>
      <c r="H56" s="182" t="str">
        <f t="shared" si="6"/>
        <v>2461</v>
      </c>
      <c r="I56" s="182" t="str">
        <f t="shared" si="7"/>
        <v>2</v>
      </c>
      <c r="J56" s="182" t="str">
        <f t="shared" si="8"/>
        <v>1</v>
      </c>
      <c r="K56" s="182" t="str">
        <f t="shared" si="9"/>
        <v>A7</v>
      </c>
      <c r="L56" s="181">
        <v>0</v>
      </c>
      <c r="M56" s="181">
        <v>700000</v>
      </c>
      <c r="N56" s="200">
        <v>400000</v>
      </c>
      <c r="O56" s="201">
        <v>0</v>
      </c>
      <c r="P56" s="181">
        <v>0</v>
      </c>
      <c r="Q56" s="181">
        <f t="shared" si="4"/>
        <v>0</v>
      </c>
      <c r="R56" s="181">
        <f t="shared" si="5"/>
        <v>0</v>
      </c>
      <c r="S56" s="179" t="s">
        <v>160</v>
      </c>
      <c r="T56" s="179" t="s">
        <v>171</v>
      </c>
      <c r="U56" s="179" t="s">
        <v>281</v>
      </c>
      <c r="V56" s="179"/>
      <c r="W56" s="180"/>
      <c r="X56" t="b">
        <f t="shared" si="10"/>
        <v>0</v>
      </c>
      <c r="Y56" t="b">
        <f t="shared" si="11"/>
        <v>0</v>
      </c>
      <c r="Z56" t="b">
        <f t="shared" si="12"/>
        <v>0</v>
      </c>
      <c r="AA56" t="b">
        <f t="shared" si="23"/>
        <v>1</v>
      </c>
      <c r="AB56" s="115">
        <f>Q73-W56</f>
        <v>0</v>
      </c>
      <c r="AE56" s="118">
        <f t="shared" si="15"/>
        <v>-700000</v>
      </c>
      <c r="AG56" s="184"/>
      <c r="AH56" s="118"/>
    </row>
    <row r="57" spans="1:34" ht="15">
      <c r="A57" s="158"/>
      <c r="B57" s="178" t="str">
        <f>+CONCATENATE(D120,E120,F120,G120)</f>
        <v>221313M00115O24032211100</v>
      </c>
      <c r="C57" s="95" t="s">
        <v>152</v>
      </c>
      <c r="D57" s="95" t="s">
        <v>288</v>
      </c>
      <c r="E57" s="95" t="s">
        <v>324</v>
      </c>
      <c r="F57" s="95" t="s">
        <v>300</v>
      </c>
      <c r="G57" s="95"/>
      <c r="H57" s="182" t="str">
        <f t="shared" si="6"/>
        <v>2461</v>
      </c>
      <c r="I57" s="182" t="str">
        <f t="shared" si="7"/>
        <v>2</v>
      </c>
      <c r="J57" s="182" t="str">
        <f t="shared" si="8"/>
        <v>1</v>
      </c>
      <c r="K57" s="182" t="str">
        <f t="shared" si="9"/>
        <v>A7</v>
      </c>
      <c r="L57" s="181">
        <v>22000</v>
      </c>
      <c r="M57" s="181">
        <v>60000</v>
      </c>
      <c r="N57" s="200">
        <v>0</v>
      </c>
      <c r="O57" s="201">
        <v>0</v>
      </c>
      <c r="P57" s="181">
        <v>0</v>
      </c>
      <c r="Q57" s="181">
        <f t="shared" si="4"/>
        <v>0</v>
      </c>
      <c r="R57" s="181">
        <f t="shared" si="5"/>
        <v>0</v>
      </c>
      <c r="S57" s="179" t="s">
        <v>160</v>
      </c>
      <c r="T57" s="179" t="s">
        <v>161</v>
      </c>
      <c r="U57" s="179" t="s">
        <v>281</v>
      </c>
      <c r="V57" s="179"/>
      <c r="W57" s="180"/>
      <c r="X57" t="b">
        <f t="shared" si="10"/>
        <v>0</v>
      </c>
      <c r="Y57" t="b">
        <f t="shared" si="11"/>
        <v>0</v>
      </c>
      <c r="Z57" t="b">
        <f t="shared" si="12"/>
        <v>0</v>
      </c>
      <c r="AA57" t="b">
        <f t="shared" si="23"/>
        <v>1</v>
      </c>
      <c r="AB57" s="115" t="e">
        <f>#REF!-W57</f>
        <v>#REF!</v>
      </c>
      <c r="AE57" s="118">
        <f t="shared" si="15"/>
        <v>-38000</v>
      </c>
      <c r="AG57" s="184"/>
      <c r="AH57" s="118"/>
    </row>
    <row r="58" spans="1:34" ht="15">
      <c r="A58" s="158"/>
      <c r="B58" s="178" t="str">
        <f>+CONCATENATE(D74,E74,F74,G74)</f>
        <v>226321E18715O44025311100</v>
      </c>
      <c r="C58" s="95" t="s">
        <v>152</v>
      </c>
      <c r="D58" s="95" t="s">
        <v>292</v>
      </c>
      <c r="E58" s="95" t="s">
        <v>323</v>
      </c>
      <c r="F58" s="95" t="s">
        <v>300</v>
      </c>
      <c r="G58" s="95"/>
      <c r="H58" s="182" t="str">
        <f t="shared" si="6"/>
        <v>2461</v>
      </c>
      <c r="I58" s="182" t="str">
        <f t="shared" si="7"/>
        <v>2</v>
      </c>
      <c r="J58" s="182" t="str">
        <f t="shared" si="8"/>
        <v>1</v>
      </c>
      <c r="K58" s="182" t="str">
        <f t="shared" si="9"/>
        <v>A7</v>
      </c>
      <c r="L58" s="181">
        <v>1859</v>
      </c>
      <c r="M58" s="181">
        <v>1859</v>
      </c>
      <c r="N58" s="200">
        <v>0</v>
      </c>
      <c r="O58" s="201">
        <v>0</v>
      </c>
      <c r="P58" s="181">
        <v>0</v>
      </c>
      <c r="Q58" s="181">
        <f t="shared" si="4"/>
        <v>0</v>
      </c>
      <c r="R58" s="181">
        <f t="shared" si="5"/>
        <v>0</v>
      </c>
      <c r="S58" s="179" t="s">
        <v>160</v>
      </c>
      <c r="T58" s="179" t="s">
        <v>164</v>
      </c>
      <c r="U58" s="179" t="s">
        <v>281</v>
      </c>
      <c r="V58" s="179"/>
      <c r="W58" s="180"/>
      <c r="X58" t="b">
        <f t="shared" si="10"/>
        <v>0</v>
      </c>
      <c r="Y58" t="b">
        <f t="shared" si="11"/>
        <v>0</v>
      </c>
      <c r="Z58" t="b">
        <f t="shared" si="12"/>
        <v>0</v>
      </c>
      <c r="AA58" t="b">
        <f t="shared" si="23"/>
        <v>1</v>
      </c>
      <c r="AB58" s="115">
        <f>Q74-W58</f>
        <v>0</v>
      </c>
      <c r="AE58" s="118">
        <f t="shared" si="15"/>
        <v>0</v>
      </c>
      <c r="AG58" s="184"/>
      <c r="AH58" s="118"/>
    </row>
    <row r="59" spans="1:34" ht="15">
      <c r="A59" s="158"/>
      <c r="B59" s="178"/>
      <c r="C59" s="95" t="s">
        <v>152</v>
      </c>
      <c r="D59" s="95" t="s">
        <v>292</v>
      </c>
      <c r="E59" s="95" t="s">
        <v>325</v>
      </c>
      <c r="F59" s="95" t="s">
        <v>300</v>
      </c>
      <c r="G59" s="95"/>
      <c r="H59" s="182" t="str">
        <f t="shared" si="6"/>
        <v>2461</v>
      </c>
      <c r="I59" s="182" t="str">
        <f t="shared" si="7"/>
        <v>2</v>
      </c>
      <c r="J59" s="182" t="str">
        <f t="shared" si="8"/>
        <v>1</v>
      </c>
      <c r="K59" s="182" t="str">
        <f t="shared" si="9"/>
        <v>A7</v>
      </c>
      <c r="L59" s="181">
        <v>239361</v>
      </c>
      <c r="M59" s="181">
        <v>239361</v>
      </c>
      <c r="N59" s="200">
        <v>0</v>
      </c>
      <c r="O59" s="201">
        <v>0</v>
      </c>
      <c r="P59" s="181">
        <v>0</v>
      </c>
      <c r="Q59" s="181">
        <f t="shared" si="4"/>
        <v>0</v>
      </c>
      <c r="R59" s="181">
        <f t="shared" si="5"/>
        <v>0</v>
      </c>
      <c r="S59" s="179" t="s">
        <v>149</v>
      </c>
      <c r="T59" s="179" t="s">
        <v>169</v>
      </c>
      <c r="U59" s="179" t="s">
        <v>229</v>
      </c>
      <c r="V59" s="179"/>
      <c r="W59" s="180"/>
      <c r="X59" t="b">
        <f t="shared" si="10"/>
        <v>0</v>
      </c>
      <c r="Y59" t="b">
        <f t="shared" si="11"/>
        <v>0</v>
      </c>
      <c r="Z59" t="b">
        <f t="shared" si="12"/>
        <v>0</v>
      </c>
      <c r="AA59" t="b">
        <f t="shared" ref="AA59:AA60" si="25">+V59=G59</f>
        <v>1</v>
      </c>
      <c r="AB59" s="115"/>
      <c r="AE59" s="118">
        <f t="shared" si="15"/>
        <v>0</v>
      </c>
      <c r="AG59" s="184"/>
      <c r="AH59" s="118"/>
    </row>
    <row r="60" spans="1:34" ht="15">
      <c r="A60" s="158"/>
      <c r="B60" s="178" t="e">
        <f>+CONCATENATE(#REF!,#REF!,#REF!,#REF!)</f>
        <v>#REF!</v>
      </c>
      <c r="C60" s="95" t="s">
        <v>152</v>
      </c>
      <c r="D60" s="95" t="s">
        <v>141</v>
      </c>
      <c r="E60" s="95" t="s">
        <v>323</v>
      </c>
      <c r="F60" s="95" t="s">
        <v>301</v>
      </c>
      <c r="G60" s="95"/>
      <c r="H60" s="182" t="str">
        <f t="shared" si="6"/>
        <v>2471</v>
      </c>
      <c r="I60" s="182" t="str">
        <f t="shared" si="7"/>
        <v>2</v>
      </c>
      <c r="J60" s="182" t="str">
        <f t="shared" si="8"/>
        <v>1</v>
      </c>
      <c r="K60" s="182" t="str">
        <f t="shared" si="9"/>
        <v>A7</v>
      </c>
      <c r="L60" s="181">
        <v>250000</v>
      </c>
      <c r="M60" s="181">
        <v>250000</v>
      </c>
      <c r="N60" s="200">
        <v>250000</v>
      </c>
      <c r="O60" s="201">
        <v>0</v>
      </c>
      <c r="P60" s="181">
        <v>0</v>
      </c>
      <c r="Q60" s="181">
        <f t="shared" si="4"/>
        <v>0</v>
      </c>
      <c r="R60" s="181">
        <f t="shared" si="5"/>
        <v>0</v>
      </c>
      <c r="S60" s="179" t="s">
        <v>147</v>
      </c>
      <c r="T60" s="179" t="s">
        <v>169</v>
      </c>
      <c r="U60" s="179" t="s">
        <v>229</v>
      </c>
      <c r="V60" s="179"/>
      <c r="W60" s="180"/>
      <c r="X60" t="b">
        <f t="shared" si="10"/>
        <v>0</v>
      </c>
      <c r="Y60" t="b">
        <f t="shared" si="11"/>
        <v>0</v>
      </c>
      <c r="Z60" t="b">
        <f t="shared" si="12"/>
        <v>0</v>
      </c>
      <c r="AA60" t="b">
        <f t="shared" si="25"/>
        <v>1</v>
      </c>
      <c r="AB60" s="115" t="e">
        <f>#REF!-W60</f>
        <v>#REF!</v>
      </c>
      <c r="AE60" s="118">
        <f t="shared" si="15"/>
        <v>0</v>
      </c>
      <c r="AG60" s="184"/>
      <c r="AH60" s="118"/>
    </row>
    <row r="61" spans="1:34" ht="15">
      <c r="A61" s="158"/>
      <c r="B61" s="178" t="e">
        <f>+CONCATENATE(#REF!,#REF!,#REF!,#REF!)</f>
        <v>#REF!</v>
      </c>
      <c r="C61" s="95" t="s">
        <v>152</v>
      </c>
      <c r="D61" s="95" t="s">
        <v>295</v>
      </c>
      <c r="E61" s="95" t="s">
        <v>323</v>
      </c>
      <c r="F61" s="95" t="s">
        <v>301</v>
      </c>
      <c r="G61" s="95"/>
      <c r="H61" s="182" t="str">
        <f t="shared" si="6"/>
        <v>2471</v>
      </c>
      <c r="I61" s="182" t="str">
        <f t="shared" si="7"/>
        <v>2</v>
      </c>
      <c r="J61" s="182" t="str">
        <f t="shared" si="8"/>
        <v>1</v>
      </c>
      <c r="K61" s="182" t="str">
        <f t="shared" si="9"/>
        <v>A7</v>
      </c>
      <c r="L61" s="181">
        <v>7250000</v>
      </c>
      <c r="M61" s="181">
        <v>7250000</v>
      </c>
      <c r="N61" s="200">
        <v>880000</v>
      </c>
      <c r="O61" s="201">
        <v>0</v>
      </c>
      <c r="P61" s="181">
        <v>0</v>
      </c>
      <c r="Q61" s="181">
        <f t="shared" si="4"/>
        <v>0</v>
      </c>
      <c r="R61" s="181">
        <f t="shared" si="5"/>
        <v>0</v>
      </c>
      <c r="S61" s="179" t="s">
        <v>140</v>
      </c>
      <c r="T61" s="179" t="s">
        <v>161</v>
      </c>
      <c r="U61" s="179" t="s">
        <v>230</v>
      </c>
      <c r="V61" s="179"/>
      <c r="W61" s="180"/>
      <c r="X61" t="b">
        <f t="shared" si="10"/>
        <v>0</v>
      </c>
      <c r="Y61" t="b">
        <f t="shared" si="11"/>
        <v>0</v>
      </c>
      <c r="Z61" t="b">
        <f t="shared" si="12"/>
        <v>0</v>
      </c>
      <c r="AA61" t="b">
        <f t="shared" ref="AA61:AA64" si="26">+V61=G61</f>
        <v>1</v>
      </c>
      <c r="AB61" s="115" t="e">
        <f>#REF!-W61</f>
        <v>#REF!</v>
      </c>
      <c r="AE61" s="118">
        <f t="shared" si="15"/>
        <v>0</v>
      </c>
      <c r="AG61" s="184"/>
      <c r="AH61" s="118"/>
    </row>
    <row r="62" spans="1:34" ht="15">
      <c r="A62" s="158"/>
      <c r="B62" s="178" t="e">
        <f>+CONCATENATE(#REF!,#REF!,#REF!,#REF!)</f>
        <v>#REF!</v>
      </c>
      <c r="C62" s="95" t="s">
        <v>152</v>
      </c>
      <c r="D62" s="95" t="s">
        <v>293</v>
      </c>
      <c r="E62" s="95" t="s">
        <v>323</v>
      </c>
      <c r="F62" s="95" t="s">
        <v>301</v>
      </c>
      <c r="G62" s="95"/>
      <c r="H62" s="182" t="str">
        <f t="shared" si="6"/>
        <v>2471</v>
      </c>
      <c r="I62" s="182" t="str">
        <f t="shared" si="7"/>
        <v>2</v>
      </c>
      <c r="J62" s="182" t="str">
        <f t="shared" si="8"/>
        <v>1</v>
      </c>
      <c r="K62" s="182" t="str">
        <f t="shared" si="9"/>
        <v>A7</v>
      </c>
      <c r="L62" s="181">
        <v>100000</v>
      </c>
      <c r="M62" s="181">
        <v>100000</v>
      </c>
      <c r="N62" s="200">
        <v>0</v>
      </c>
      <c r="O62" s="201">
        <v>0</v>
      </c>
      <c r="P62" s="181">
        <v>0</v>
      </c>
      <c r="Q62" s="181">
        <f t="shared" si="4"/>
        <v>0</v>
      </c>
      <c r="R62" s="181">
        <f t="shared" si="5"/>
        <v>0</v>
      </c>
      <c r="S62" s="179" t="s">
        <v>140</v>
      </c>
      <c r="T62" s="179" t="s">
        <v>161</v>
      </c>
      <c r="U62" s="179" t="s">
        <v>231</v>
      </c>
      <c r="V62" s="179"/>
      <c r="W62" s="180"/>
      <c r="X62" t="b">
        <f t="shared" si="10"/>
        <v>0</v>
      </c>
      <c r="Y62" t="b">
        <f t="shared" si="11"/>
        <v>0</v>
      </c>
      <c r="Z62" t="b">
        <f t="shared" si="12"/>
        <v>0</v>
      </c>
      <c r="AA62" t="b">
        <f t="shared" si="26"/>
        <v>1</v>
      </c>
      <c r="AB62" s="115" t="e">
        <f>#REF!-W62</f>
        <v>#REF!</v>
      </c>
      <c r="AE62" s="118">
        <f t="shared" si="15"/>
        <v>0</v>
      </c>
      <c r="AG62" s="184"/>
      <c r="AH62" s="118"/>
    </row>
    <row r="63" spans="1:34" ht="15">
      <c r="A63" s="158"/>
      <c r="B63" s="178" t="e">
        <f>+CONCATENATE(#REF!,#REF!,#REF!,#REF!)</f>
        <v>#REF!</v>
      </c>
      <c r="C63" s="95" t="s">
        <v>152</v>
      </c>
      <c r="D63" s="95" t="s">
        <v>293</v>
      </c>
      <c r="E63" s="95" t="s">
        <v>323</v>
      </c>
      <c r="F63" s="95" t="s">
        <v>302</v>
      </c>
      <c r="G63" s="95"/>
      <c r="H63" s="182" t="str">
        <f t="shared" si="6"/>
        <v>2481</v>
      </c>
      <c r="I63" s="182" t="str">
        <f t="shared" si="7"/>
        <v>2</v>
      </c>
      <c r="J63" s="182" t="str">
        <f t="shared" si="8"/>
        <v>1</v>
      </c>
      <c r="K63" s="182" t="str">
        <f t="shared" si="9"/>
        <v>A7</v>
      </c>
      <c r="L63" s="181">
        <v>350000</v>
      </c>
      <c r="M63" s="181">
        <v>350000</v>
      </c>
      <c r="N63" s="200">
        <v>0</v>
      </c>
      <c r="O63" s="201">
        <v>0</v>
      </c>
      <c r="P63" s="181">
        <v>0</v>
      </c>
      <c r="Q63" s="181">
        <f t="shared" si="4"/>
        <v>0</v>
      </c>
      <c r="R63" s="181">
        <f t="shared" si="5"/>
        <v>0</v>
      </c>
      <c r="S63" s="179" t="s">
        <v>160</v>
      </c>
      <c r="T63" s="179" t="s">
        <v>161</v>
      </c>
      <c r="U63" s="179" t="s">
        <v>231</v>
      </c>
      <c r="V63" s="179"/>
      <c r="W63" s="180"/>
      <c r="X63" t="b">
        <f t="shared" si="10"/>
        <v>0</v>
      </c>
      <c r="Y63" t="b">
        <f t="shared" si="11"/>
        <v>0</v>
      </c>
      <c r="Z63" t="b">
        <f t="shared" si="12"/>
        <v>0</v>
      </c>
      <c r="AA63" t="b">
        <f t="shared" si="26"/>
        <v>1</v>
      </c>
      <c r="AB63" s="115" t="e">
        <f>#REF!-W63</f>
        <v>#REF!</v>
      </c>
      <c r="AE63" s="118">
        <f t="shared" si="15"/>
        <v>0</v>
      </c>
      <c r="AG63" s="184"/>
      <c r="AH63" s="118"/>
    </row>
    <row r="64" spans="1:34" ht="15">
      <c r="A64" s="158"/>
      <c r="B64" s="178" t="e">
        <f>+CONCATENATE(#REF!,#REF!,#REF!,#REF!)</f>
        <v>#REF!</v>
      </c>
      <c r="C64" s="95" t="s">
        <v>152</v>
      </c>
      <c r="D64" s="95" t="s">
        <v>288</v>
      </c>
      <c r="E64" s="95" t="s">
        <v>329</v>
      </c>
      <c r="F64" s="95" t="s">
        <v>249</v>
      </c>
      <c r="G64" s="95"/>
      <c r="H64" s="182" t="str">
        <f t="shared" si="6"/>
        <v>2491</v>
      </c>
      <c r="I64" s="182" t="str">
        <f t="shared" si="7"/>
        <v>2</v>
      </c>
      <c r="J64" s="182" t="str">
        <f t="shared" si="8"/>
        <v>1</v>
      </c>
      <c r="K64" s="182" t="str">
        <f t="shared" si="9"/>
        <v>00</v>
      </c>
      <c r="L64" s="181">
        <v>0</v>
      </c>
      <c r="M64" s="181">
        <v>1500000</v>
      </c>
      <c r="N64" s="200">
        <v>400000</v>
      </c>
      <c r="O64" s="201">
        <v>0</v>
      </c>
      <c r="P64" s="181">
        <v>0</v>
      </c>
      <c r="Q64" s="181">
        <f t="shared" si="4"/>
        <v>0</v>
      </c>
      <c r="R64" s="181">
        <f t="shared" si="5"/>
        <v>0</v>
      </c>
      <c r="S64" s="179" t="s">
        <v>160</v>
      </c>
      <c r="T64" s="179" t="s">
        <v>161</v>
      </c>
      <c r="U64" s="179" t="s">
        <v>232</v>
      </c>
      <c r="V64" s="179"/>
      <c r="W64" s="180"/>
      <c r="X64" t="b">
        <f t="shared" si="10"/>
        <v>0</v>
      </c>
      <c r="Y64" t="b">
        <f t="shared" si="11"/>
        <v>0</v>
      </c>
      <c r="Z64" t="b">
        <f t="shared" si="12"/>
        <v>0</v>
      </c>
      <c r="AA64" t="b">
        <f t="shared" si="26"/>
        <v>1</v>
      </c>
      <c r="AB64" s="115" t="e">
        <f>#REF!-W64</f>
        <v>#REF!</v>
      </c>
      <c r="AE64" s="118">
        <f t="shared" si="15"/>
        <v>-1500000</v>
      </c>
      <c r="AG64" s="184"/>
      <c r="AH64" s="118"/>
    </row>
    <row r="65" spans="1:34" ht="15">
      <c r="A65" s="158"/>
      <c r="B65" s="178"/>
      <c r="C65" s="95" t="s">
        <v>152</v>
      </c>
      <c r="D65" s="95" t="s">
        <v>141</v>
      </c>
      <c r="E65" s="95" t="s">
        <v>323</v>
      </c>
      <c r="F65" s="95" t="s">
        <v>303</v>
      </c>
      <c r="G65" s="95"/>
      <c r="H65" s="182" t="str">
        <f t="shared" si="6"/>
        <v>2491</v>
      </c>
      <c r="I65" s="182" t="str">
        <f t="shared" si="7"/>
        <v>2</v>
      </c>
      <c r="J65" s="182" t="str">
        <f t="shared" si="8"/>
        <v>1</v>
      </c>
      <c r="K65" s="182" t="str">
        <f t="shared" si="9"/>
        <v>A7</v>
      </c>
      <c r="L65" s="181">
        <v>155000</v>
      </c>
      <c r="M65" s="181">
        <v>155000</v>
      </c>
      <c r="N65" s="200">
        <v>0</v>
      </c>
      <c r="O65" s="201">
        <v>0</v>
      </c>
      <c r="P65" s="181">
        <v>0</v>
      </c>
      <c r="Q65" s="181">
        <f t="shared" si="4"/>
        <v>0</v>
      </c>
      <c r="R65" s="181">
        <f t="shared" si="5"/>
        <v>0</v>
      </c>
      <c r="S65" s="179" t="s">
        <v>153</v>
      </c>
      <c r="T65" s="179" t="s">
        <v>283</v>
      </c>
      <c r="U65" s="179" t="s">
        <v>233</v>
      </c>
      <c r="V65" s="179"/>
      <c r="W65" s="180"/>
      <c r="X65" t="b">
        <f t="shared" si="10"/>
        <v>0</v>
      </c>
      <c r="Y65" t="b">
        <f t="shared" si="11"/>
        <v>0</v>
      </c>
      <c r="Z65" t="b">
        <f t="shared" si="12"/>
        <v>0</v>
      </c>
      <c r="AA65" t="b">
        <f t="shared" ref="AA65:AA66" si="27">+V65=G65</f>
        <v>1</v>
      </c>
      <c r="AB65" s="115"/>
      <c r="AE65" s="118">
        <f t="shared" si="15"/>
        <v>0</v>
      </c>
      <c r="AG65" s="184"/>
      <c r="AH65" s="118"/>
    </row>
    <row r="66" spans="1:34" ht="15">
      <c r="A66" s="158"/>
      <c r="B66" s="178" t="str">
        <f>+CONCATENATE(D76,E76,F76,G76)</f>
        <v>242218E18815OG4025311100</v>
      </c>
      <c r="C66" s="95" t="s">
        <v>152</v>
      </c>
      <c r="D66" s="95" t="s">
        <v>293</v>
      </c>
      <c r="E66" s="95" t="s">
        <v>323</v>
      </c>
      <c r="F66" s="95" t="s">
        <v>303</v>
      </c>
      <c r="G66" s="95"/>
      <c r="H66" s="182" t="str">
        <f t="shared" si="6"/>
        <v>2491</v>
      </c>
      <c r="I66" s="182" t="str">
        <f t="shared" si="7"/>
        <v>2</v>
      </c>
      <c r="J66" s="182" t="str">
        <f t="shared" si="8"/>
        <v>1</v>
      </c>
      <c r="K66" s="182" t="str">
        <f t="shared" si="9"/>
        <v>A7</v>
      </c>
      <c r="L66" s="181">
        <v>400000</v>
      </c>
      <c r="M66" s="181">
        <v>400000</v>
      </c>
      <c r="N66" s="200">
        <v>0</v>
      </c>
      <c r="O66" s="201">
        <v>0</v>
      </c>
      <c r="P66" s="181">
        <v>0</v>
      </c>
      <c r="Q66" s="181">
        <f t="shared" si="4"/>
        <v>0</v>
      </c>
      <c r="R66" s="181">
        <f t="shared" si="5"/>
        <v>0</v>
      </c>
      <c r="S66" s="179" t="s">
        <v>153</v>
      </c>
      <c r="T66" s="179" t="s">
        <v>154</v>
      </c>
      <c r="U66" s="179" t="s">
        <v>233</v>
      </c>
      <c r="V66" s="179"/>
      <c r="W66" s="180"/>
      <c r="X66" t="b">
        <f t="shared" ref="X66:X113" si="28">+S66=D66</f>
        <v>0</v>
      </c>
      <c r="Y66" t="b">
        <f t="shared" ref="Y66:Y113" si="29">+T66=E66</f>
        <v>0</v>
      </c>
      <c r="Z66" t="b">
        <f t="shared" ref="Z66:Z113" si="30">+U66=F66</f>
        <v>0</v>
      </c>
      <c r="AA66" t="b">
        <f t="shared" si="27"/>
        <v>1</v>
      </c>
      <c r="AB66" s="115">
        <f>Q76-W66</f>
        <v>0</v>
      </c>
      <c r="AE66" s="118">
        <f t="shared" si="15"/>
        <v>0</v>
      </c>
      <c r="AG66" s="184"/>
      <c r="AH66" s="118"/>
    </row>
    <row r="67" spans="1:34" ht="15">
      <c r="A67" s="158"/>
      <c r="B67" s="178" t="str">
        <f>+CONCATENATE(D77,E77,F77,G77)</f>
        <v>172002N00115O24025411100</v>
      </c>
      <c r="C67" s="95" t="s">
        <v>152</v>
      </c>
      <c r="D67" s="95" t="s">
        <v>292</v>
      </c>
      <c r="E67" s="95" t="s">
        <v>323</v>
      </c>
      <c r="F67" s="95" t="s">
        <v>303</v>
      </c>
      <c r="G67" s="95"/>
      <c r="H67" s="182" t="str">
        <f t="shared" si="6"/>
        <v>2491</v>
      </c>
      <c r="I67" s="182" t="str">
        <f t="shared" si="7"/>
        <v>2</v>
      </c>
      <c r="J67" s="182" t="str">
        <f t="shared" si="8"/>
        <v>1</v>
      </c>
      <c r="K67" s="182" t="str">
        <f t="shared" si="9"/>
        <v>A7</v>
      </c>
      <c r="L67" s="181">
        <v>384238</v>
      </c>
      <c r="M67" s="181">
        <v>384238</v>
      </c>
      <c r="N67" s="200">
        <v>0</v>
      </c>
      <c r="O67" s="201">
        <v>0</v>
      </c>
      <c r="P67" s="181">
        <v>0</v>
      </c>
      <c r="Q67" s="181">
        <f t="shared" si="4"/>
        <v>0</v>
      </c>
      <c r="R67" s="181">
        <f t="shared" si="5"/>
        <v>0</v>
      </c>
      <c r="S67" s="179" t="s">
        <v>140</v>
      </c>
      <c r="T67" s="179" t="s">
        <v>161</v>
      </c>
      <c r="U67" s="179" t="s">
        <v>233</v>
      </c>
      <c r="V67" s="179"/>
      <c r="W67" s="180"/>
      <c r="X67" t="b">
        <f t="shared" si="28"/>
        <v>0</v>
      </c>
      <c r="Y67" t="b">
        <f t="shared" si="29"/>
        <v>0</v>
      </c>
      <c r="Z67" t="b">
        <f t="shared" si="30"/>
        <v>0</v>
      </c>
      <c r="AA67" t="b">
        <f t="shared" ref="AA67:AA74" si="31">+V67=G67</f>
        <v>1</v>
      </c>
      <c r="AB67" s="115">
        <f>Q77-W67</f>
        <v>0</v>
      </c>
      <c r="AE67" s="118">
        <f t="shared" ref="AE67:AE114" si="32">L67-M67</f>
        <v>0</v>
      </c>
      <c r="AG67" s="184"/>
      <c r="AH67" s="118"/>
    </row>
    <row r="68" spans="1:34" ht="15">
      <c r="A68" s="158"/>
      <c r="B68" s="178" t="str">
        <f>+CONCATENATE(D78,E78,F78,G78)</f>
        <v>216089E19015O24025411100</v>
      </c>
      <c r="C68" s="95" t="s">
        <v>152</v>
      </c>
      <c r="D68" s="95" t="s">
        <v>292</v>
      </c>
      <c r="E68" s="95" t="s">
        <v>325</v>
      </c>
      <c r="F68" s="95" t="s">
        <v>303</v>
      </c>
      <c r="G68" s="95"/>
      <c r="H68" s="182" t="str">
        <f t="shared" si="6"/>
        <v>2491</v>
      </c>
      <c r="I68" s="182" t="str">
        <f t="shared" si="7"/>
        <v>2</v>
      </c>
      <c r="J68" s="182" t="str">
        <f t="shared" si="8"/>
        <v>1</v>
      </c>
      <c r="K68" s="182" t="str">
        <f t="shared" si="9"/>
        <v>A7</v>
      </c>
      <c r="L68" s="181">
        <v>220968</v>
      </c>
      <c r="M68" s="181">
        <v>220968</v>
      </c>
      <c r="N68" s="200">
        <v>0</v>
      </c>
      <c r="O68" s="201">
        <v>0</v>
      </c>
      <c r="P68" s="181">
        <v>0</v>
      </c>
      <c r="Q68" s="181">
        <f t="shared" si="4"/>
        <v>0</v>
      </c>
      <c r="R68" s="181">
        <f t="shared" si="5"/>
        <v>0</v>
      </c>
      <c r="S68" s="179" t="s">
        <v>155</v>
      </c>
      <c r="T68" s="179" t="s">
        <v>154</v>
      </c>
      <c r="U68" s="179" t="s">
        <v>233</v>
      </c>
      <c r="V68" s="179"/>
      <c r="W68" s="180"/>
      <c r="X68" t="b">
        <f t="shared" si="28"/>
        <v>0</v>
      </c>
      <c r="Y68" t="b">
        <f t="shared" si="29"/>
        <v>0</v>
      </c>
      <c r="Z68" t="b">
        <f t="shared" si="30"/>
        <v>0</v>
      </c>
      <c r="AA68" t="b">
        <f t="shared" si="31"/>
        <v>1</v>
      </c>
      <c r="AB68" s="115">
        <f>Q78-W68</f>
        <v>0</v>
      </c>
      <c r="AE68" s="118">
        <f t="shared" si="32"/>
        <v>0</v>
      </c>
      <c r="AG68" s="184"/>
      <c r="AH68" s="118"/>
    </row>
    <row r="69" spans="1:34" ht="15">
      <c r="A69" s="158"/>
      <c r="B69" s="178" t="e">
        <f>+CONCATENATE(#REF!,#REF!,#REF!,#REF!)</f>
        <v>#REF!</v>
      </c>
      <c r="C69" s="95" t="s">
        <v>152</v>
      </c>
      <c r="D69" s="95" t="s">
        <v>288</v>
      </c>
      <c r="E69" s="95" t="s">
        <v>324</v>
      </c>
      <c r="F69" s="95" t="s">
        <v>251</v>
      </c>
      <c r="G69" s="95"/>
      <c r="H69" s="182" t="str">
        <f t="shared" si="6"/>
        <v>2521</v>
      </c>
      <c r="I69" s="182" t="str">
        <f t="shared" si="7"/>
        <v>1</v>
      </c>
      <c r="J69" s="182" t="str">
        <f t="shared" si="8"/>
        <v>1</v>
      </c>
      <c r="K69" s="182" t="str">
        <f t="shared" si="9"/>
        <v>00</v>
      </c>
      <c r="L69" s="181">
        <v>550600</v>
      </c>
      <c r="M69" s="181">
        <v>356257</v>
      </c>
      <c r="N69" s="200">
        <v>0</v>
      </c>
      <c r="O69" s="201">
        <v>0</v>
      </c>
      <c r="P69" s="181">
        <v>0</v>
      </c>
      <c r="Q69" s="181">
        <f t="shared" si="4"/>
        <v>0</v>
      </c>
      <c r="R69" s="181">
        <f t="shared" si="5"/>
        <v>0</v>
      </c>
      <c r="S69" s="179" t="s">
        <v>147</v>
      </c>
      <c r="T69" s="179" t="s">
        <v>159</v>
      </c>
      <c r="U69" s="179" t="s">
        <v>234</v>
      </c>
      <c r="V69" s="179"/>
      <c r="W69" s="180"/>
      <c r="X69" t="b">
        <f t="shared" si="28"/>
        <v>0</v>
      </c>
      <c r="Y69" t="b">
        <f t="shared" si="29"/>
        <v>0</v>
      </c>
      <c r="Z69" t="b">
        <f t="shared" si="30"/>
        <v>0</v>
      </c>
      <c r="AA69" t="b">
        <f t="shared" si="31"/>
        <v>1</v>
      </c>
      <c r="AB69" s="115" t="e">
        <f>#REF!-W69</f>
        <v>#REF!</v>
      </c>
      <c r="AE69" s="118">
        <f t="shared" si="32"/>
        <v>194343</v>
      </c>
      <c r="AG69" s="184"/>
      <c r="AH69" s="118"/>
    </row>
    <row r="70" spans="1:34" ht="15">
      <c r="A70" s="158"/>
      <c r="B70" s="178" t="str">
        <f>+CONCATENATE(D80,E80,F80,G80)</f>
        <v>226321E18715O44025411100</v>
      </c>
      <c r="C70" s="95" t="s">
        <v>152</v>
      </c>
      <c r="D70" s="95" t="s">
        <v>288</v>
      </c>
      <c r="E70" s="95" t="s">
        <v>325</v>
      </c>
      <c r="F70" s="95" t="s">
        <v>251</v>
      </c>
      <c r="G70" s="95"/>
      <c r="H70" s="182" t="str">
        <f t="shared" si="6"/>
        <v>2521</v>
      </c>
      <c r="I70" s="182" t="str">
        <f t="shared" si="7"/>
        <v>1</v>
      </c>
      <c r="J70" s="182" t="str">
        <f t="shared" si="8"/>
        <v>1</v>
      </c>
      <c r="K70" s="182" t="str">
        <f t="shared" si="9"/>
        <v>00</v>
      </c>
      <c r="L70" s="181">
        <v>58900</v>
      </c>
      <c r="M70" s="181">
        <v>58900</v>
      </c>
      <c r="N70" s="200">
        <v>0</v>
      </c>
      <c r="O70" s="201">
        <v>0</v>
      </c>
      <c r="P70" s="181">
        <v>0</v>
      </c>
      <c r="Q70" s="181">
        <f t="shared" si="4"/>
        <v>0</v>
      </c>
      <c r="R70" s="181">
        <f t="shared" si="5"/>
        <v>0</v>
      </c>
      <c r="S70" s="179" t="s">
        <v>148</v>
      </c>
      <c r="T70" s="179" t="s">
        <v>161</v>
      </c>
      <c r="U70" s="179" t="s">
        <v>234</v>
      </c>
      <c r="V70" s="179"/>
      <c r="W70" s="180"/>
      <c r="X70" t="b">
        <f t="shared" si="28"/>
        <v>0</v>
      </c>
      <c r="Y70" t="b">
        <f t="shared" si="29"/>
        <v>0</v>
      </c>
      <c r="Z70" t="b">
        <f t="shared" si="30"/>
        <v>0</v>
      </c>
      <c r="AA70" t="b">
        <f t="shared" si="31"/>
        <v>1</v>
      </c>
      <c r="AB70" s="115">
        <f>Q80-W70</f>
        <v>0</v>
      </c>
      <c r="AE70" s="118">
        <f t="shared" si="32"/>
        <v>0</v>
      </c>
      <c r="AG70" s="184"/>
      <c r="AH70" s="118"/>
    </row>
    <row r="71" spans="1:34" ht="15">
      <c r="A71" s="158"/>
      <c r="B71" s="178" t="str">
        <f>+CONCATENATE(D81,E81,F81,G81)</f>
        <v>242218E18815O24025411100</v>
      </c>
      <c r="C71" s="95" t="s">
        <v>152</v>
      </c>
      <c r="D71" s="95" t="s">
        <v>290</v>
      </c>
      <c r="E71" s="95" t="s">
        <v>324</v>
      </c>
      <c r="F71" s="95" t="s">
        <v>251</v>
      </c>
      <c r="G71" s="95"/>
      <c r="H71" s="182" t="str">
        <f t="shared" si="6"/>
        <v>2521</v>
      </c>
      <c r="I71" s="182" t="str">
        <f t="shared" si="7"/>
        <v>1</v>
      </c>
      <c r="J71" s="182" t="str">
        <f t="shared" si="8"/>
        <v>1</v>
      </c>
      <c r="K71" s="182" t="str">
        <f t="shared" si="9"/>
        <v>00</v>
      </c>
      <c r="L71" s="181">
        <v>396900</v>
      </c>
      <c r="M71" s="181">
        <v>0</v>
      </c>
      <c r="N71" s="200">
        <v>0</v>
      </c>
      <c r="O71" s="201">
        <v>0</v>
      </c>
      <c r="P71" s="181">
        <v>0</v>
      </c>
      <c r="Q71" s="181">
        <f t="shared" si="4"/>
        <v>0</v>
      </c>
      <c r="R71" s="181">
        <f t="shared" si="5"/>
        <v>0</v>
      </c>
      <c r="S71" s="179" t="s">
        <v>155</v>
      </c>
      <c r="T71" s="179" t="s">
        <v>154</v>
      </c>
      <c r="U71" s="179" t="s">
        <v>235</v>
      </c>
      <c r="V71" s="179"/>
      <c r="W71" s="180"/>
      <c r="X71" t="b">
        <f t="shared" si="28"/>
        <v>0</v>
      </c>
      <c r="Y71" t="b">
        <f t="shared" si="29"/>
        <v>0</v>
      </c>
      <c r="Z71" t="b">
        <f t="shared" si="30"/>
        <v>0</v>
      </c>
      <c r="AA71" t="b">
        <f t="shared" si="31"/>
        <v>1</v>
      </c>
      <c r="AB71" s="115">
        <f>Q82-W71</f>
        <v>0</v>
      </c>
      <c r="AE71" s="118">
        <f t="shared" si="32"/>
        <v>396900</v>
      </c>
      <c r="AG71" s="184"/>
      <c r="AH71" s="118"/>
    </row>
    <row r="72" spans="1:34" ht="15">
      <c r="A72" s="158"/>
      <c r="B72" s="178" t="str">
        <f>+CONCATENATE(D82,E82,F82,G82)</f>
        <v>221313M00115O24025611100</v>
      </c>
      <c r="C72" s="95" t="s">
        <v>152</v>
      </c>
      <c r="D72" s="95" t="s">
        <v>141</v>
      </c>
      <c r="E72" s="95" t="s">
        <v>323</v>
      </c>
      <c r="F72" s="95" t="s">
        <v>252</v>
      </c>
      <c r="G72" s="95"/>
      <c r="H72" s="182" t="str">
        <f t="shared" si="6"/>
        <v>2531</v>
      </c>
      <c r="I72" s="182" t="str">
        <f t="shared" si="7"/>
        <v>1</v>
      </c>
      <c r="J72" s="182" t="str">
        <f t="shared" si="8"/>
        <v>1</v>
      </c>
      <c r="K72" s="182" t="str">
        <f t="shared" si="9"/>
        <v>00</v>
      </c>
      <c r="L72" s="181">
        <v>400000</v>
      </c>
      <c r="M72" s="181">
        <v>400000</v>
      </c>
      <c r="N72" s="200">
        <v>250000</v>
      </c>
      <c r="O72" s="201">
        <v>0</v>
      </c>
      <c r="P72" s="181">
        <v>0</v>
      </c>
      <c r="Q72" s="181">
        <f t="shared" si="4"/>
        <v>0</v>
      </c>
      <c r="R72" s="181">
        <f t="shared" si="5"/>
        <v>0</v>
      </c>
      <c r="S72" s="179" t="s">
        <v>147</v>
      </c>
      <c r="T72" s="179" t="s">
        <v>216</v>
      </c>
      <c r="U72" s="179" t="s">
        <v>236</v>
      </c>
      <c r="V72" s="179"/>
      <c r="W72" s="180"/>
      <c r="X72" t="b">
        <f t="shared" si="28"/>
        <v>0</v>
      </c>
      <c r="Y72" t="b">
        <f t="shared" si="29"/>
        <v>0</v>
      </c>
      <c r="Z72" t="b">
        <f t="shared" si="30"/>
        <v>0</v>
      </c>
      <c r="AA72" t="b">
        <f t="shared" si="31"/>
        <v>1</v>
      </c>
      <c r="AB72" s="115">
        <f>Q83-W72</f>
        <v>0</v>
      </c>
      <c r="AE72" s="118">
        <f t="shared" si="32"/>
        <v>0</v>
      </c>
      <c r="AG72" s="184"/>
      <c r="AH72" s="118"/>
    </row>
    <row r="73" spans="1:34" ht="15">
      <c r="A73" s="158"/>
      <c r="B73" s="178" t="e">
        <f>+CONCATENATE(#REF!,#REF!,#REF!,#REF!)</f>
        <v>#REF!</v>
      </c>
      <c r="C73" s="95" t="s">
        <v>152</v>
      </c>
      <c r="D73" s="95" t="s">
        <v>293</v>
      </c>
      <c r="E73" s="95" t="s">
        <v>323</v>
      </c>
      <c r="F73" s="95" t="s">
        <v>252</v>
      </c>
      <c r="G73" s="95"/>
      <c r="H73" s="182" t="str">
        <f t="shared" si="6"/>
        <v>2531</v>
      </c>
      <c r="I73" s="182" t="str">
        <f t="shared" si="7"/>
        <v>1</v>
      </c>
      <c r="J73" s="182" t="str">
        <f t="shared" si="8"/>
        <v>1</v>
      </c>
      <c r="K73" s="182" t="str">
        <f t="shared" si="9"/>
        <v>00</v>
      </c>
      <c r="L73" s="181">
        <v>150000</v>
      </c>
      <c r="M73" s="181">
        <v>150000</v>
      </c>
      <c r="N73" s="200">
        <v>0</v>
      </c>
      <c r="O73" s="201">
        <v>0</v>
      </c>
      <c r="P73" s="181">
        <v>0</v>
      </c>
      <c r="Q73" s="181">
        <f t="shared" si="4"/>
        <v>0</v>
      </c>
      <c r="R73" s="181">
        <f t="shared" si="5"/>
        <v>0</v>
      </c>
      <c r="S73" s="179" t="s">
        <v>140</v>
      </c>
      <c r="T73" s="179" t="s">
        <v>161</v>
      </c>
      <c r="U73" s="179" t="s">
        <v>237</v>
      </c>
      <c r="V73" s="179"/>
      <c r="W73" s="180"/>
      <c r="X73" t="b">
        <f t="shared" si="28"/>
        <v>0</v>
      </c>
      <c r="Y73" t="b">
        <f t="shared" si="29"/>
        <v>0</v>
      </c>
      <c r="Z73" t="b">
        <f t="shared" si="30"/>
        <v>0</v>
      </c>
      <c r="AA73" t="b">
        <f t="shared" si="31"/>
        <v>1</v>
      </c>
      <c r="AB73" s="115">
        <f>Q86-W73</f>
        <v>0</v>
      </c>
      <c r="AE73" s="118">
        <f t="shared" si="32"/>
        <v>0</v>
      </c>
      <c r="AG73" s="184"/>
      <c r="AH73" s="118"/>
    </row>
    <row r="74" spans="1:34" ht="15">
      <c r="A74" s="158"/>
      <c r="B74" s="178" t="str">
        <f>+CONCATENATE(D86,E86,F86,G86)</f>
        <v>226321E18715O340256121A7</v>
      </c>
      <c r="C74" s="95" t="s">
        <v>152</v>
      </c>
      <c r="D74" s="95" t="s">
        <v>288</v>
      </c>
      <c r="E74" s="95" t="s">
        <v>324</v>
      </c>
      <c r="F74" s="95" t="s">
        <v>252</v>
      </c>
      <c r="G74" s="95"/>
      <c r="H74" s="182" t="str">
        <f t="shared" si="6"/>
        <v>2531</v>
      </c>
      <c r="I74" s="182" t="str">
        <f t="shared" si="7"/>
        <v>1</v>
      </c>
      <c r="J74" s="182" t="str">
        <f t="shared" si="8"/>
        <v>1</v>
      </c>
      <c r="K74" s="182" t="str">
        <f t="shared" si="9"/>
        <v>00</v>
      </c>
      <c r="L74" s="181">
        <v>0</v>
      </c>
      <c r="M74" s="181">
        <v>58435</v>
      </c>
      <c r="N74" s="200">
        <v>0</v>
      </c>
      <c r="O74" s="201">
        <v>0</v>
      </c>
      <c r="P74" s="181">
        <v>0</v>
      </c>
      <c r="Q74" s="181">
        <f t="shared" ref="Q74:Q137" si="33">+O74+P74</f>
        <v>0</v>
      </c>
      <c r="R74" s="181">
        <f t="shared" ref="R74:R137" si="34">+Q74</f>
        <v>0</v>
      </c>
      <c r="S74" s="179" t="s">
        <v>147</v>
      </c>
      <c r="T74" s="179" t="s">
        <v>161</v>
      </c>
      <c r="U74" s="179" t="s">
        <v>238</v>
      </c>
      <c r="V74" s="179"/>
      <c r="W74" s="180"/>
      <c r="X74" t="b">
        <f t="shared" si="28"/>
        <v>0</v>
      </c>
      <c r="Y74" t="b">
        <f t="shared" si="29"/>
        <v>0</v>
      </c>
      <c r="Z74" t="b">
        <f t="shared" si="30"/>
        <v>0</v>
      </c>
      <c r="AA74" t="b">
        <f t="shared" si="31"/>
        <v>1</v>
      </c>
      <c r="AB74" s="115">
        <f>Q88-W74</f>
        <v>0</v>
      </c>
      <c r="AE74" s="118">
        <f t="shared" si="32"/>
        <v>-58435</v>
      </c>
      <c r="AG74" s="184"/>
      <c r="AH74" s="118"/>
    </row>
    <row r="75" spans="1:34" ht="15">
      <c r="A75" s="158"/>
      <c r="B75" s="178"/>
      <c r="C75" s="95" t="s">
        <v>152</v>
      </c>
      <c r="D75" s="95" t="s">
        <v>288</v>
      </c>
      <c r="E75" s="95" t="s">
        <v>325</v>
      </c>
      <c r="F75" s="95" t="s">
        <v>252</v>
      </c>
      <c r="G75" s="95"/>
      <c r="H75" s="182" t="str">
        <f t="shared" ref="H75:H138" si="35">+MID(F75,1,4)</f>
        <v>2531</v>
      </c>
      <c r="I75" s="182" t="str">
        <f t="shared" ref="I75:I138" si="36">+MID(F75,5,1)</f>
        <v>1</v>
      </c>
      <c r="J75" s="182" t="str">
        <f t="shared" ref="J75:J138" si="37">+MID(F75,6,1)</f>
        <v>1</v>
      </c>
      <c r="K75" s="182" t="str">
        <f t="shared" ref="K75:K138" si="38">+MID(F75,7,2)</f>
        <v>00</v>
      </c>
      <c r="L75" s="181">
        <v>62000</v>
      </c>
      <c r="M75" s="181">
        <v>62000</v>
      </c>
      <c r="N75" s="200">
        <v>0</v>
      </c>
      <c r="O75" s="201">
        <v>0</v>
      </c>
      <c r="P75" s="181">
        <v>0</v>
      </c>
      <c r="Q75" s="181">
        <f t="shared" si="33"/>
        <v>0</v>
      </c>
      <c r="R75" s="181">
        <f t="shared" si="34"/>
        <v>0</v>
      </c>
      <c r="S75" s="179" t="s">
        <v>147</v>
      </c>
      <c r="T75" s="179" t="s">
        <v>164</v>
      </c>
      <c r="U75" s="179" t="s">
        <v>239</v>
      </c>
      <c r="V75" s="179"/>
      <c r="W75" s="180"/>
      <c r="X75" t="b">
        <f t="shared" si="28"/>
        <v>0</v>
      </c>
      <c r="Y75" t="b">
        <f t="shared" si="29"/>
        <v>0</v>
      </c>
      <c r="Z75" t="b">
        <f t="shared" si="30"/>
        <v>0</v>
      </c>
      <c r="AA75" t="b">
        <f t="shared" ref="AA75" si="39">+V75=G75</f>
        <v>1</v>
      </c>
      <c r="AB75" s="115"/>
      <c r="AE75" s="118">
        <f t="shared" si="32"/>
        <v>0</v>
      </c>
      <c r="AG75" s="184"/>
      <c r="AH75" s="118"/>
    </row>
    <row r="76" spans="1:34" ht="15">
      <c r="A76" s="158"/>
      <c r="B76" s="178" t="str">
        <f>+CONCATENATE(D93,E93,F93,G93)</f>
        <v>221313M00115O24027211100</v>
      </c>
      <c r="C76" s="95" t="s">
        <v>152</v>
      </c>
      <c r="D76" s="95" t="s">
        <v>292</v>
      </c>
      <c r="E76" s="95" t="s">
        <v>325</v>
      </c>
      <c r="F76" s="95" t="s">
        <v>252</v>
      </c>
      <c r="G76" s="95"/>
      <c r="H76" s="182" t="str">
        <f t="shared" si="35"/>
        <v>2531</v>
      </c>
      <c r="I76" s="182" t="str">
        <f t="shared" si="36"/>
        <v>1</v>
      </c>
      <c r="J76" s="182" t="str">
        <f t="shared" si="37"/>
        <v>1</v>
      </c>
      <c r="K76" s="182" t="str">
        <f t="shared" si="38"/>
        <v>00</v>
      </c>
      <c r="L76" s="181">
        <v>68404</v>
      </c>
      <c r="M76" s="181">
        <v>68404</v>
      </c>
      <c r="N76" s="200">
        <v>0</v>
      </c>
      <c r="O76" s="201">
        <v>0</v>
      </c>
      <c r="P76" s="181">
        <v>0</v>
      </c>
      <c r="Q76" s="181">
        <f t="shared" si="33"/>
        <v>0</v>
      </c>
      <c r="R76" s="181">
        <f t="shared" si="34"/>
        <v>0</v>
      </c>
      <c r="S76" s="179" t="s">
        <v>148</v>
      </c>
      <c r="T76" s="179" t="s">
        <v>159</v>
      </c>
      <c r="U76" s="179" t="s">
        <v>240</v>
      </c>
      <c r="V76" s="179"/>
      <c r="W76" s="180"/>
      <c r="X76" t="b">
        <f t="shared" si="28"/>
        <v>0</v>
      </c>
      <c r="Y76" t="b">
        <f t="shared" si="29"/>
        <v>0</v>
      </c>
      <c r="Z76" t="b">
        <f t="shared" si="30"/>
        <v>0</v>
      </c>
      <c r="AA76" t="b">
        <f t="shared" ref="AA76" si="40">+V76=G76</f>
        <v>1</v>
      </c>
      <c r="AB76" s="115">
        <f>Q95-W76</f>
        <v>0</v>
      </c>
      <c r="AE76" s="118">
        <f t="shared" si="32"/>
        <v>0</v>
      </c>
      <c r="AG76" s="184"/>
      <c r="AH76" s="118"/>
    </row>
    <row r="77" spans="1:34" ht="15">
      <c r="A77" s="158"/>
      <c r="B77" s="178" t="str">
        <f>+CONCATENATE(D94,E94,F94,G94)</f>
        <v>226321E18715O44027211100</v>
      </c>
      <c r="C77" s="95" t="s">
        <v>152</v>
      </c>
      <c r="D77" s="95" t="s">
        <v>141</v>
      </c>
      <c r="E77" s="95" t="s">
        <v>323</v>
      </c>
      <c r="F77" s="95" t="s">
        <v>253</v>
      </c>
      <c r="G77" s="95"/>
      <c r="H77" s="182" t="str">
        <f t="shared" si="35"/>
        <v>2541</v>
      </c>
      <c r="I77" s="182" t="str">
        <f t="shared" si="36"/>
        <v>1</v>
      </c>
      <c r="J77" s="182" t="str">
        <f t="shared" si="37"/>
        <v>1</v>
      </c>
      <c r="K77" s="182" t="str">
        <f t="shared" si="38"/>
        <v>00</v>
      </c>
      <c r="L77" s="181">
        <v>500000</v>
      </c>
      <c r="M77" s="181">
        <v>500000</v>
      </c>
      <c r="N77" s="200">
        <v>200000</v>
      </c>
      <c r="O77" s="201">
        <v>0</v>
      </c>
      <c r="P77" s="181">
        <v>0</v>
      </c>
      <c r="Q77" s="181">
        <f t="shared" si="33"/>
        <v>0</v>
      </c>
      <c r="R77" s="181">
        <f t="shared" si="34"/>
        <v>0</v>
      </c>
      <c r="S77" s="179" t="s">
        <v>140</v>
      </c>
      <c r="T77" s="179" t="s">
        <v>159</v>
      </c>
      <c r="U77" s="179" t="s">
        <v>241</v>
      </c>
      <c r="W77" s="180"/>
      <c r="X77" t="b">
        <f t="shared" si="28"/>
        <v>0</v>
      </c>
      <c r="Y77" t="b">
        <f t="shared" si="29"/>
        <v>0</v>
      </c>
      <c r="Z77" t="b">
        <f t="shared" si="30"/>
        <v>0</v>
      </c>
      <c r="AA77" t="b">
        <f t="shared" ref="AA77:AA78" si="41">+V77=G77</f>
        <v>1</v>
      </c>
      <c r="AB77" s="115">
        <f>Q96-W77</f>
        <v>0</v>
      </c>
      <c r="AE77" s="118">
        <f t="shared" si="32"/>
        <v>0</v>
      </c>
      <c r="AG77" s="184"/>
      <c r="AH77" s="118"/>
    </row>
    <row r="78" spans="1:34" ht="15">
      <c r="A78" s="158"/>
      <c r="B78" s="178" t="str">
        <f>+CONCATENATE(D95,E95,F95,G95)</f>
        <v>226321E18715OG4027211100</v>
      </c>
      <c r="C78" s="95" t="s">
        <v>152</v>
      </c>
      <c r="D78" s="95" t="s">
        <v>294</v>
      </c>
      <c r="E78" s="95" t="s">
        <v>323</v>
      </c>
      <c r="F78" s="95" t="s">
        <v>253</v>
      </c>
      <c r="G78" s="95"/>
      <c r="H78" s="182" t="str">
        <f t="shared" si="35"/>
        <v>2541</v>
      </c>
      <c r="I78" s="182" t="str">
        <f t="shared" si="36"/>
        <v>1</v>
      </c>
      <c r="J78" s="182" t="str">
        <f t="shared" si="37"/>
        <v>1</v>
      </c>
      <c r="K78" s="182" t="str">
        <f t="shared" si="38"/>
        <v>00</v>
      </c>
      <c r="L78" s="181">
        <v>740354</v>
      </c>
      <c r="M78" s="181">
        <v>740354</v>
      </c>
      <c r="N78" s="200">
        <v>0</v>
      </c>
      <c r="O78" s="201">
        <v>0</v>
      </c>
      <c r="P78" s="181">
        <v>0</v>
      </c>
      <c r="Q78" s="181">
        <f t="shared" si="33"/>
        <v>0</v>
      </c>
      <c r="R78" s="181">
        <f t="shared" si="34"/>
        <v>0</v>
      </c>
      <c r="S78" s="179" t="s">
        <v>162</v>
      </c>
      <c r="T78" s="179" t="s">
        <v>161</v>
      </c>
      <c r="U78" s="179" t="s">
        <v>241</v>
      </c>
      <c r="V78" s="179"/>
      <c r="W78" s="180"/>
      <c r="X78" t="b">
        <f t="shared" si="28"/>
        <v>0</v>
      </c>
      <c r="Y78" t="b">
        <f t="shared" si="29"/>
        <v>0</v>
      </c>
      <c r="Z78" t="b">
        <f t="shared" si="30"/>
        <v>0</v>
      </c>
      <c r="AA78" t="b">
        <f t="shared" si="41"/>
        <v>1</v>
      </c>
      <c r="AB78" s="115">
        <f>Q99-W78</f>
        <v>0</v>
      </c>
      <c r="AE78" s="118">
        <f t="shared" si="32"/>
        <v>0</v>
      </c>
      <c r="AG78" s="184"/>
      <c r="AH78" s="118"/>
    </row>
    <row r="79" spans="1:34" ht="15">
      <c r="A79" s="158"/>
      <c r="B79" s="178"/>
      <c r="C79" s="95" t="s">
        <v>152</v>
      </c>
      <c r="D79" s="95" t="s">
        <v>294</v>
      </c>
      <c r="E79" s="95" t="s">
        <v>325</v>
      </c>
      <c r="F79" s="95" t="s">
        <v>253</v>
      </c>
      <c r="G79" s="95"/>
      <c r="H79" s="182" t="str">
        <f t="shared" si="35"/>
        <v>2541</v>
      </c>
      <c r="I79" s="182" t="str">
        <f t="shared" si="36"/>
        <v>1</v>
      </c>
      <c r="J79" s="182" t="str">
        <f t="shared" si="37"/>
        <v>1</v>
      </c>
      <c r="K79" s="182" t="str">
        <f t="shared" si="38"/>
        <v>00</v>
      </c>
      <c r="L79" s="181">
        <v>437153</v>
      </c>
      <c r="M79" s="181">
        <v>437153</v>
      </c>
      <c r="N79" s="200">
        <v>0</v>
      </c>
      <c r="O79" s="201">
        <v>0</v>
      </c>
      <c r="P79" s="181">
        <v>0</v>
      </c>
      <c r="Q79" s="181">
        <f t="shared" si="33"/>
        <v>0</v>
      </c>
      <c r="R79" s="181">
        <f t="shared" si="34"/>
        <v>0</v>
      </c>
      <c r="S79" s="179" t="s">
        <v>153</v>
      </c>
      <c r="T79" s="179" t="s">
        <v>283</v>
      </c>
      <c r="U79" s="179" t="s">
        <v>242</v>
      </c>
      <c r="V79" s="179"/>
      <c r="W79" s="180"/>
      <c r="X79" t="b">
        <f t="shared" si="28"/>
        <v>0</v>
      </c>
      <c r="Y79" t="b">
        <f t="shared" si="29"/>
        <v>0</v>
      </c>
      <c r="Z79" t="b">
        <f t="shared" si="30"/>
        <v>0</v>
      </c>
      <c r="AA79" t="b">
        <f t="shared" ref="AA79:AA80" si="42">+V79=G79</f>
        <v>1</v>
      </c>
      <c r="AB79" s="115"/>
      <c r="AE79" s="118">
        <f t="shared" si="32"/>
        <v>0</v>
      </c>
      <c r="AG79" s="184"/>
      <c r="AH79" s="118"/>
    </row>
    <row r="80" spans="1:34" ht="15">
      <c r="A80" s="158"/>
      <c r="B80" s="178" t="str">
        <f>+CONCATENATE(D99,E99,F99,G99)</f>
        <v>226321E18715O64027312100</v>
      </c>
      <c r="C80" s="95" t="s">
        <v>152</v>
      </c>
      <c r="D80" s="95" t="s">
        <v>288</v>
      </c>
      <c r="E80" s="95" t="s">
        <v>324</v>
      </c>
      <c r="F80" s="95" t="s">
        <v>253</v>
      </c>
      <c r="G80" s="95"/>
      <c r="H80" s="182" t="str">
        <f t="shared" si="35"/>
        <v>2541</v>
      </c>
      <c r="I80" s="182" t="str">
        <f t="shared" si="36"/>
        <v>1</v>
      </c>
      <c r="J80" s="182" t="str">
        <f t="shared" si="37"/>
        <v>1</v>
      </c>
      <c r="K80" s="182" t="str">
        <f t="shared" si="38"/>
        <v>00</v>
      </c>
      <c r="L80" s="181">
        <v>0</v>
      </c>
      <c r="M80" s="181">
        <v>31400</v>
      </c>
      <c r="N80" s="200">
        <v>0</v>
      </c>
      <c r="O80" s="201">
        <v>0</v>
      </c>
      <c r="P80" s="181">
        <v>0</v>
      </c>
      <c r="Q80" s="181">
        <f t="shared" si="33"/>
        <v>0</v>
      </c>
      <c r="R80" s="181">
        <f t="shared" si="34"/>
        <v>0</v>
      </c>
      <c r="S80" s="179" t="s">
        <v>153</v>
      </c>
      <c r="T80" s="179" t="s">
        <v>169</v>
      </c>
      <c r="U80" s="179" t="s">
        <v>242</v>
      </c>
      <c r="V80" s="179"/>
      <c r="W80" s="180"/>
      <c r="X80" t="b">
        <f t="shared" si="28"/>
        <v>0</v>
      </c>
      <c r="Y80" t="b">
        <f t="shared" si="29"/>
        <v>0</v>
      </c>
      <c r="Z80" t="b">
        <f t="shared" si="30"/>
        <v>0</v>
      </c>
      <c r="AA80" t="b">
        <f t="shared" si="42"/>
        <v>1</v>
      </c>
      <c r="AB80" s="115">
        <f>Q101-W80</f>
        <v>0</v>
      </c>
      <c r="AE80" s="118">
        <f t="shared" si="32"/>
        <v>-31400</v>
      </c>
      <c r="AG80" s="184"/>
      <c r="AH80" s="118"/>
    </row>
    <row r="81" spans="1:34" ht="15">
      <c r="A81" s="158"/>
      <c r="B81" s="178" t="str">
        <f>+CONCATENATE(D100,E100,F100,G100)</f>
        <v>221313M00115O24027411100</v>
      </c>
      <c r="C81" s="95" t="s">
        <v>152</v>
      </c>
      <c r="D81" s="95" t="s">
        <v>292</v>
      </c>
      <c r="E81" s="95" t="s">
        <v>323</v>
      </c>
      <c r="F81" s="95" t="s">
        <v>253</v>
      </c>
      <c r="G81" s="95"/>
      <c r="H81" s="182" t="str">
        <f t="shared" si="35"/>
        <v>2541</v>
      </c>
      <c r="I81" s="182" t="str">
        <f t="shared" si="36"/>
        <v>1</v>
      </c>
      <c r="J81" s="182" t="str">
        <f t="shared" si="37"/>
        <v>1</v>
      </c>
      <c r="K81" s="182" t="str">
        <f t="shared" si="38"/>
        <v>00</v>
      </c>
      <c r="L81" s="181">
        <v>102583</v>
      </c>
      <c r="M81" s="181">
        <v>102583</v>
      </c>
      <c r="N81" s="200">
        <v>0</v>
      </c>
      <c r="O81" s="201">
        <v>0</v>
      </c>
      <c r="P81" s="181">
        <v>0</v>
      </c>
      <c r="Q81" s="181">
        <f t="shared" si="33"/>
        <v>0</v>
      </c>
      <c r="R81" s="181">
        <f t="shared" si="34"/>
        <v>0</v>
      </c>
      <c r="S81" s="179" t="s">
        <v>153</v>
      </c>
      <c r="T81" s="179" t="s">
        <v>154</v>
      </c>
      <c r="U81" s="179" t="s">
        <v>242</v>
      </c>
      <c r="V81" s="179"/>
      <c r="W81" s="180"/>
      <c r="X81" t="b">
        <f t="shared" si="28"/>
        <v>0</v>
      </c>
      <c r="Y81" t="b">
        <f t="shared" si="29"/>
        <v>0</v>
      </c>
      <c r="Z81" t="b">
        <f t="shared" si="30"/>
        <v>0</v>
      </c>
      <c r="AA81" t="b">
        <f t="shared" ref="AA81" si="43">+V81=G81</f>
        <v>1</v>
      </c>
      <c r="AB81" s="115">
        <f>Q103-W81</f>
        <v>0</v>
      </c>
      <c r="AE81" s="118">
        <f t="shared" si="32"/>
        <v>0</v>
      </c>
      <c r="AG81" s="184"/>
      <c r="AH81" s="118"/>
    </row>
    <row r="82" spans="1:34" ht="15">
      <c r="A82" s="158"/>
      <c r="B82" s="178" t="str">
        <f>+CONCATENATE(D101,E101,F101,G101)</f>
        <v>221313M00115O24029111100</v>
      </c>
      <c r="C82" s="95" t="s">
        <v>152</v>
      </c>
      <c r="D82" s="95" t="s">
        <v>293</v>
      </c>
      <c r="E82" s="95" t="s">
        <v>323</v>
      </c>
      <c r="F82" s="95" t="s">
        <v>254</v>
      </c>
      <c r="G82" s="95"/>
      <c r="H82" s="182" t="str">
        <f t="shared" si="35"/>
        <v>2561</v>
      </c>
      <c r="I82" s="182" t="str">
        <f t="shared" si="36"/>
        <v>1</v>
      </c>
      <c r="J82" s="182" t="str">
        <f t="shared" si="37"/>
        <v>1</v>
      </c>
      <c r="K82" s="182" t="str">
        <f t="shared" si="38"/>
        <v>00</v>
      </c>
      <c r="L82" s="181">
        <v>50000</v>
      </c>
      <c r="M82" s="181">
        <v>50000</v>
      </c>
      <c r="N82" s="200">
        <v>50000</v>
      </c>
      <c r="O82" s="201">
        <v>0</v>
      </c>
      <c r="P82" s="181">
        <v>0</v>
      </c>
      <c r="Q82" s="181">
        <f t="shared" si="33"/>
        <v>0</v>
      </c>
      <c r="R82" s="181">
        <f t="shared" si="34"/>
        <v>0</v>
      </c>
      <c r="S82" s="179" t="s">
        <v>140</v>
      </c>
      <c r="T82" s="179" t="s">
        <v>161</v>
      </c>
      <c r="U82" s="179" t="s">
        <v>242</v>
      </c>
      <c r="V82" s="179"/>
      <c r="W82" s="180"/>
      <c r="X82" t="b">
        <f t="shared" si="28"/>
        <v>0</v>
      </c>
      <c r="Y82" t="b">
        <f t="shared" si="29"/>
        <v>0</v>
      </c>
      <c r="Z82" t="b">
        <f t="shared" si="30"/>
        <v>0</v>
      </c>
      <c r="AA82" t="b">
        <f t="shared" ref="AA82" si="44">+V82=G82</f>
        <v>1</v>
      </c>
      <c r="AB82" s="115">
        <f>Q104-W82</f>
        <v>0</v>
      </c>
      <c r="AE82" s="118">
        <f t="shared" si="32"/>
        <v>0</v>
      </c>
      <c r="AG82" s="184"/>
      <c r="AH82" s="118"/>
    </row>
    <row r="83" spans="1:34" ht="15">
      <c r="A83" s="158"/>
      <c r="B83" s="178" t="str">
        <f>+CONCATENATE(D103,E103,F103,G103)</f>
        <v>242218E18815OG4029111100</v>
      </c>
      <c r="C83" s="95" t="s">
        <v>152</v>
      </c>
      <c r="D83" s="95" t="s">
        <v>288</v>
      </c>
      <c r="E83" s="95" t="s">
        <v>324</v>
      </c>
      <c r="F83" s="95" t="s">
        <v>254</v>
      </c>
      <c r="G83" s="95"/>
      <c r="H83" s="182" t="str">
        <f t="shared" si="35"/>
        <v>2561</v>
      </c>
      <c r="I83" s="182" t="str">
        <f t="shared" si="36"/>
        <v>1</v>
      </c>
      <c r="J83" s="182" t="str">
        <f t="shared" si="37"/>
        <v>1</v>
      </c>
      <c r="K83" s="182" t="str">
        <f t="shared" si="38"/>
        <v>00</v>
      </c>
      <c r="L83" s="181">
        <v>0</v>
      </c>
      <c r="M83" s="181">
        <v>188900</v>
      </c>
      <c r="N83" s="200">
        <v>0</v>
      </c>
      <c r="O83" s="201">
        <v>0</v>
      </c>
      <c r="P83" s="181">
        <v>0</v>
      </c>
      <c r="Q83" s="181">
        <f t="shared" si="33"/>
        <v>0</v>
      </c>
      <c r="R83" s="181">
        <f t="shared" si="34"/>
        <v>0</v>
      </c>
      <c r="S83" s="179" t="s">
        <v>160</v>
      </c>
      <c r="T83" s="179" t="s">
        <v>161</v>
      </c>
      <c r="U83" s="179" t="s">
        <v>242</v>
      </c>
      <c r="V83" s="179"/>
      <c r="W83" s="180"/>
      <c r="X83" t="b">
        <f t="shared" si="28"/>
        <v>0</v>
      </c>
      <c r="Y83" t="b">
        <f t="shared" si="29"/>
        <v>0</v>
      </c>
      <c r="Z83" t="b">
        <f t="shared" si="30"/>
        <v>0</v>
      </c>
      <c r="AA83" t="b">
        <f t="shared" ref="AA83:AA89" si="45">+V83=G83</f>
        <v>1</v>
      </c>
      <c r="AB83" s="115">
        <f>Q105-W83</f>
        <v>0</v>
      </c>
      <c r="AE83" s="118">
        <f t="shared" si="32"/>
        <v>-188900</v>
      </c>
      <c r="AG83" s="184"/>
      <c r="AH83" s="118"/>
    </row>
    <row r="84" spans="1:34" ht="15">
      <c r="A84" s="158"/>
      <c r="B84" s="178" t="str">
        <f>+CONCATENATE(D104,E104,F104,G104)</f>
        <v>172002N00115O240291121A7</v>
      </c>
      <c r="C84" s="95" t="s">
        <v>152</v>
      </c>
      <c r="D84" s="95" t="s">
        <v>288</v>
      </c>
      <c r="E84" s="95" t="s">
        <v>325</v>
      </c>
      <c r="F84" s="95" t="s">
        <v>254</v>
      </c>
      <c r="G84" s="95"/>
      <c r="H84" s="182" t="str">
        <f t="shared" si="35"/>
        <v>2561</v>
      </c>
      <c r="I84" s="182" t="str">
        <f t="shared" si="36"/>
        <v>1</v>
      </c>
      <c r="J84" s="182" t="str">
        <f t="shared" si="37"/>
        <v>1</v>
      </c>
      <c r="K84" s="182" t="str">
        <f t="shared" si="38"/>
        <v>00</v>
      </c>
      <c r="L84" s="181">
        <v>11100</v>
      </c>
      <c r="M84" s="181">
        <v>11100</v>
      </c>
      <c r="N84" s="200">
        <v>0</v>
      </c>
      <c r="O84" s="201">
        <v>0</v>
      </c>
      <c r="P84" s="181">
        <v>0</v>
      </c>
      <c r="Q84" s="181">
        <f t="shared" si="33"/>
        <v>0</v>
      </c>
      <c r="R84" s="181">
        <f t="shared" si="34"/>
        <v>0</v>
      </c>
      <c r="S84" s="179" t="s">
        <v>170</v>
      </c>
      <c r="T84" s="179" t="s">
        <v>216</v>
      </c>
      <c r="U84" s="179" t="s">
        <v>242</v>
      </c>
      <c r="V84" s="179"/>
      <c r="W84" s="180"/>
      <c r="X84" t="b">
        <f t="shared" si="28"/>
        <v>0</v>
      </c>
      <c r="Y84" t="b">
        <f t="shared" si="29"/>
        <v>0</v>
      </c>
      <c r="Z84" t="b">
        <f t="shared" si="30"/>
        <v>0</v>
      </c>
      <c r="AA84" t="b">
        <f t="shared" si="45"/>
        <v>1</v>
      </c>
      <c r="AB84" s="115">
        <f>Q106-W84</f>
        <v>0</v>
      </c>
      <c r="AE84" s="118">
        <f t="shared" si="32"/>
        <v>0</v>
      </c>
      <c r="AG84" s="184"/>
      <c r="AH84" s="118"/>
    </row>
    <row r="85" spans="1:34" ht="15">
      <c r="A85" s="158"/>
      <c r="B85" s="178" t="str">
        <f>+CONCATENATE(D105,E105,F105,G105)</f>
        <v>221274K02315O240291121A7</v>
      </c>
      <c r="C85" s="95" t="s">
        <v>152</v>
      </c>
      <c r="D85" s="95" t="s">
        <v>295</v>
      </c>
      <c r="E85" s="95" t="s">
        <v>323</v>
      </c>
      <c r="F85" s="95" t="s">
        <v>304</v>
      </c>
      <c r="G85" s="95"/>
      <c r="H85" s="182" t="str">
        <f t="shared" si="35"/>
        <v>2561</v>
      </c>
      <c r="I85" s="182" t="str">
        <f t="shared" si="36"/>
        <v>2</v>
      </c>
      <c r="J85" s="182" t="str">
        <f t="shared" si="37"/>
        <v>1</v>
      </c>
      <c r="K85" s="182" t="str">
        <f t="shared" si="38"/>
        <v>A7</v>
      </c>
      <c r="L85" s="181">
        <v>4415421</v>
      </c>
      <c r="M85" s="181">
        <v>5786421</v>
      </c>
      <c r="N85" s="200">
        <v>1921000</v>
      </c>
      <c r="O85" s="201">
        <v>0</v>
      </c>
      <c r="P85" s="181">
        <v>0</v>
      </c>
      <c r="Q85" s="181">
        <f t="shared" si="33"/>
        <v>0</v>
      </c>
      <c r="R85" s="181">
        <f t="shared" si="34"/>
        <v>0</v>
      </c>
      <c r="S85" s="179" t="s">
        <v>170</v>
      </c>
      <c r="T85" s="179" t="s">
        <v>164</v>
      </c>
      <c r="U85" s="179" t="s">
        <v>242</v>
      </c>
      <c r="V85" s="179"/>
      <c r="W85" s="180"/>
      <c r="X85" t="b">
        <f t="shared" si="28"/>
        <v>0</v>
      </c>
      <c r="Y85" t="b">
        <f t="shared" si="29"/>
        <v>0</v>
      </c>
      <c r="Z85" t="b">
        <f t="shared" si="30"/>
        <v>0</v>
      </c>
      <c r="AA85" t="b">
        <f t="shared" si="45"/>
        <v>1</v>
      </c>
      <c r="AB85" s="115" t="e">
        <f>#REF!-W85</f>
        <v>#REF!</v>
      </c>
      <c r="AE85" s="118">
        <f t="shared" si="32"/>
        <v>-1371000</v>
      </c>
      <c r="AG85" s="184"/>
      <c r="AH85" s="118"/>
    </row>
    <row r="86" spans="1:34" ht="15">
      <c r="A86" s="158"/>
      <c r="B86" s="178" t="e">
        <f>+CONCATENATE(#REF!,#REF!,#REF!,#REF!)</f>
        <v>#REF!</v>
      </c>
      <c r="C86" s="95" t="s">
        <v>152</v>
      </c>
      <c r="D86" s="95" t="s">
        <v>288</v>
      </c>
      <c r="E86" s="95" t="s">
        <v>327</v>
      </c>
      <c r="F86" s="95" t="s">
        <v>304</v>
      </c>
      <c r="G86" s="95"/>
      <c r="H86" s="182" t="str">
        <f t="shared" si="35"/>
        <v>2561</v>
      </c>
      <c r="I86" s="182" t="str">
        <f t="shared" si="36"/>
        <v>2</v>
      </c>
      <c r="J86" s="182" t="str">
        <f t="shared" si="37"/>
        <v>1</v>
      </c>
      <c r="K86" s="182" t="str">
        <f t="shared" si="38"/>
        <v>A7</v>
      </c>
      <c r="L86" s="181">
        <v>1360920</v>
      </c>
      <c r="M86" s="181">
        <v>660920</v>
      </c>
      <c r="N86" s="200">
        <v>0</v>
      </c>
      <c r="O86" s="201">
        <v>0</v>
      </c>
      <c r="P86" s="181">
        <v>0</v>
      </c>
      <c r="Q86" s="181">
        <f t="shared" si="33"/>
        <v>0</v>
      </c>
      <c r="R86" s="181">
        <f t="shared" si="34"/>
        <v>0</v>
      </c>
      <c r="S86" s="179" t="s">
        <v>155</v>
      </c>
      <c r="T86" s="179" t="s">
        <v>154</v>
      </c>
      <c r="U86" s="179" t="s">
        <v>242</v>
      </c>
      <c r="V86" s="179"/>
      <c r="W86" s="180"/>
      <c r="X86" t="b">
        <f t="shared" si="28"/>
        <v>0</v>
      </c>
      <c r="Y86" t="b">
        <f t="shared" si="29"/>
        <v>0</v>
      </c>
      <c r="Z86" t="b">
        <f t="shared" si="30"/>
        <v>0</v>
      </c>
      <c r="AA86" t="b">
        <f t="shared" si="45"/>
        <v>1</v>
      </c>
      <c r="AB86" s="115" t="e">
        <f>#REF!-W86</f>
        <v>#REF!</v>
      </c>
      <c r="AE86" s="118">
        <f t="shared" si="32"/>
        <v>700000</v>
      </c>
      <c r="AG86" s="184"/>
      <c r="AH86" s="118"/>
    </row>
    <row r="87" spans="1:34" ht="15">
      <c r="A87" s="158"/>
      <c r="B87" s="178" t="e">
        <f>+CONCATENATE(#REF!,#REF!,#REF!,#REF!)</f>
        <v>#REF!</v>
      </c>
      <c r="C87" s="95" t="s">
        <v>152</v>
      </c>
      <c r="D87" s="95" t="s">
        <v>293</v>
      </c>
      <c r="E87" s="95" t="s">
        <v>323</v>
      </c>
      <c r="F87" s="95" t="s">
        <v>256</v>
      </c>
      <c r="G87" s="95"/>
      <c r="H87" s="182" t="str">
        <f t="shared" si="35"/>
        <v>2611</v>
      </c>
      <c r="I87" s="182" t="str">
        <f t="shared" si="36"/>
        <v>1</v>
      </c>
      <c r="J87" s="182" t="str">
        <f t="shared" si="37"/>
        <v>1</v>
      </c>
      <c r="K87" s="182" t="str">
        <f t="shared" si="38"/>
        <v>00</v>
      </c>
      <c r="L87" s="181">
        <v>3500000</v>
      </c>
      <c r="M87" s="181">
        <v>3500000</v>
      </c>
      <c r="N87" s="200">
        <v>1500000</v>
      </c>
      <c r="O87" s="201">
        <v>0</v>
      </c>
      <c r="P87" s="181">
        <v>0</v>
      </c>
      <c r="Q87" s="181">
        <f t="shared" si="33"/>
        <v>0</v>
      </c>
      <c r="R87" s="181">
        <f t="shared" si="34"/>
        <v>0</v>
      </c>
      <c r="S87" s="179" t="s">
        <v>162</v>
      </c>
      <c r="T87" s="179" t="s">
        <v>216</v>
      </c>
      <c r="U87" s="179" t="s">
        <v>242</v>
      </c>
      <c r="V87" s="179"/>
      <c r="W87" s="180"/>
      <c r="X87" t="b">
        <f t="shared" si="28"/>
        <v>0</v>
      </c>
      <c r="Y87" t="b">
        <f t="shared" si="29"/>
        <v>0</v>
      </c>
      <c r="Z87" t="b">
        <f t="shared" si="30"/>
        <v>0</v>
      </c>
      <c r="AA87" t="b">
        <f t="shared" si="45"/>
        <v>1</v>
      </c>
      <c r="AB87" s="115">
        <f>Q107-W87</f>
        <v>0</v>
      </c>
      <c r="AE87" s="118">
        <f t="shared" si="32"/>
        <v>0</v>
      </c>
      <c r="AG87" s="184"/>
      <c r="AH87" s="118"/>
    </row>
    <row r="88" spans="1:34" ht="15">
      <c r="A88" s="158"/>
      <c r="B88" s="178" t="e">
        <f>+CONCATENATE(#REF!,#REF!,#REF!,#REF!)</f>
        <v>#REF!</v>
      </c>
      <c r="C88" s="95" t="s">
        <v>152</v>
      </c>
      <c r="D88" s="95" t="s">
        <v>293</v>
      </c>
      <c r="E88" s="95" t="s">
        <v>323</v>
      </c>
      <c r="F88" s="95" t="s">
        <v>257</v>
      </c>
      <c r="G88" s="95"/>
      <c r="H88" s="182" t="str">
        <f t="shared" si="35"/>
        <v>2711</v>
      </c>
      <c r="I88" s="182" t="str">
        <f t="shared" si="36"/>
        <v>1</v>
      </c>
      <c r="J88" s="182" t="str">
        <f t="shared" si="37"/>
        <v>1</v>
      </c>
      <c r="K88" s="182" t="str">
        <f t="shared" si="38"/>
        <v>00</v>
      </c>
      <c r="L88" s="181">
        <v>1000000</v>
      </c>
      <c r="M88" s="181">
        <v>1000000</v>
      </c>
      <c r="N88" s="200">
        <v>1000000</v>
      </c>
      <c r="O88" s="201">
        <v>0</v>
      </c>
      <c r="P88" s="181">
        <v>0</v>
      </c>
      <c r="Q88" s="181">
        <f t="shared" si="33"/>
        <v>0</v>
      </c>
      <c r="R88" s="181">
        <f t="shared" si="34"/>
        <v>0</v>
      </c>
      <c r="S88" s="179" t="s">
        <v>162</v>
      </c>
      <c r="T88" s="179" t="s">
        <v>161</v>
      </c>
      <c r="U88" s="179" t="s">
        <v>242</v>
      </c>
      <c r="V88" s="179"/>
      <c r="W88" s="180"/>
      <c r="X88" t="b">
        <f t="shared" si="28"/>
        <v>0</v>
      </c>
      <c r="Y88" t="b">
        <f t="shared" si="29"/>
        <v>0</v>
      </c>
      <c r="Z88" t="b">
        <f t="shared" si="30"/>
        <v>0</v>
      </c>
      <c r="AA88" t="b">
        <f t="shared" si="45"/>
        <v>1</v>
      </c>
      <c r="AB88" s="115">
        <f>Q109-W88</f>
        <v>0</v>
      </c>
      <c r="AE88" s="118">
        <f t="shared" si="32"/>
        <v>0</v>
      </c>
      <c r="AG88" s="184"/>
      <c r="AH88" s="118"/>
    </row>
    <row r="89" spans="1:34" ht="15">
      <c r="A89" s="158"/>
      <c r="B89" s="178" t="str">
        <f>+CONCATENATE(D107,E107,F107,G107)</f>
        <v>221313M00115O24029211100</v>
      </c>
      <c r="C89" s="95" t="s">
        <v>152</v>
      </c>
      <c r="D89" s="95" t="s">
        <v>288</v>
      </c>
      <c r="E89" s="95" t="s">
        <v>325</v>
      </c>
      <c r="F89" s="95" t="s">
        <v>257</v>
      </c>
      <c r="G89" s="95"/>
      <c r="H89" s="182" t="str">
        <f t="shared" si="35"/>
        <v>2711</v>
      </c>
      <c r="I89" s="182" t="str">
        <f t="shared" si="36"/>
        <v>1</v>
      </c>
      <c r="J89" s="182" t="str">
        <f t="shared" si="37"/>
        <v>1</v>
      </c>
      <c r="K89" s="182" t="str">
        <f t="shared" si="38"/>
        <v>00</v>
      </c>
      <c r="L89" s="181">
        <v>825000</v>
      </c>
      <c r="M89" s="181">
        <v>95000</v>
      </c>
      <c r="N89" s="200">
        <v>0</v>
      </c>
      <c r="O89" s="201">
        <v>0</v>
      </c>
      <c r="P89" s="181">
        <v>0</v>
      </c>
      <c r="Q89" s="181">
        <f t="shared" si="33"/>
        <v>0</v>
      </c>
      <c r="R89" s="181">
        <f t="shared" si="34"/>
        <v>0</v>
      </c>
      <c r="S89" s="179" t="s">
        <v>147</v>
      </c>
      <c r="T89" s="179" t="s">
        <v>216</v>
      </c>
      <c r="U89" s="179" t="s">
        <v>243</v>
      </c>
      <c r="V89" s="179"/>
      <c r="W89" s="180"/>
      <c r="X89" t="b">
        <f t="shared" si="28"/>
        <v>0</v>
      </c>
      <c r="Y89" t="b">
        <f t="shared" si="29"/>
        <v>0</v>
      </c>
      <c r="Z89" t="b">
        <f t="shared" si="30"/>
        <v>0</v>
      </c>
      <c r="AA89" t="b">
        <f t="shared" si="45"/>
        <v>1</v>
      </c>
      <c r="AB89" s="115">
        <f>Q110-W89</f>
        <v>0</v>
      </c>
      <c r="AE89" s="118">
        <f t="shared" si="32"/>
        <v>730000</v>
      </c>
      <c r="AG89" s="184"/>
      <c r="AH89" s="118"/>
    </row>
    <row r="90" spans="1:34" ht="15">
      <c r="A90" s="158"/>
      <c r="B90" s="178"/>
      <c r="C90" s="95" t="s">
        <v>152</v>
      </c>
      <c r="D90" s="95" t="s">
        <v>292</v>
      </c>
      <c r="E90" s="95" t="s">
        <v>327</v>
      </c>
      <c r="F90" s="95" t="s">
        <v>257</v>
      </c>
      <c r="G90" s="95"/>
      <c r="H90" s="182" t="str">
        <f t="shared" si="35"/>
        <v>2711</v>
      </c>
      <c r="I90" s="182" t="str">
        <f t="shared" si="36"/>
        <v>1</v>
      </c>
      <c r="J90" s="182" t="str">
        <f t="shared" si="37"/>
        <v>1</v>
      </c>
      <c r="K90" s="182" t="str">
        <f t="shared" si="38"/>
        <v>00</v>
      </c>
      <c r="L90" s="181">
        <v>50000</v>
      </c>
      <c r="M90" s="181">
        <v>50000</v>
      </c>
      <c r="N90" s="200">
        <v>50000</v>
      </c>
      <c r="O90" s="201">
        <v>0</v>
      </c>
      <c r="P90" s="181">
        <v>0</v>
      </c>
      <c r="Q90" s="181">
        <f t="shared" si="33"/>
        <v>0</v>
      </c>
      <c r="R90" s="181">
        <f t="shared" si="34"/>
        <v>0</v>
      </c>
      <c r="S90" s="179" t="s">
        <v>153</v>
      </c>
      <c r="T90" s="179" t="s">
        <v>283</v>
      </c>
      <c r="U90" s="179" t="s">
        <v>244</v>
      </c>
      <c r="V90" s="179"/>
      <c r="W90" s="180"/>
      <c r="X90" t="b">
        <f t="shared" si="28"/>
        <v>0</v>
      </c>
      <c r="Y90" t="b">
        <f t="shared" si="29"/>
        <v>0</v>
      </c>
      <c r="Z90" t="b">
        <f t="shared" si="30"/>
        <v>0</v>
      </c>
      <c r="AA90" t="b">
        <f t="shared" ref="AA90:AA91" si="46">+V90=G90</f>
        <v>1</v>
      </c>
      <c r="AB90" s="115"/>
      <c r="AE90" s="118">
        <f t="shared" si="32"/>
        <v>0</v>
      </c>
      <c r="AG90" s="184"/>
      <c r="AH90" s="118"/>
    </row>
    <row r="91" spans="1:34" ht="15">
      <c r="A91" s="158"/>
      <c r="B91" s="178" t="e">
        <f>+CONCATENATE(#REF!,#REF!,#REF!,#REF!)</f>
        <v>#REF!</v>
      </c>
      <c r="C91" s="95" t="s">
        <v>152</v>
      </c>
      <c r="D91" s="95" t="s">
        <v>290</v>
      </c>
      <c r="E91" s="95" t="s">
        <v>324</v>
      </c>
      <c r="F91" s="95" t="s">
        <v>257</v>
      </c>
      <c r="G91" s="95"/>
      <c r="H91" s="182" t="str">
        <f t="shared" si="35"/>
        <v>2711</v>
      </c>
      <c r="I91" s="182" t="str">
        <f t="shared" si="36"/>
        <v>1</v>
      </c>
      <c r="J91" s="182" t="str">
        <f t="shared" si="37"/>
        <v>1</v>
      </c>
      <c r="K91" s="182" t="str">
        <f t="shared" si="38"/>
        <v>00</v>
      </c>
      <c r="L91" s="181">
        <v>50000</v>
      </c>
      <c r="M91" s="181">
        <v>0</v>
      </c>
      <c r="N91" s="200">
        <v>0</v>
      </c>
      <c r="O91" s="201">
        <v>0</v>
      </c>
      <c r="P91" s="181">
        <v>0</v>
      </c>
      <c r="Q91" s="181">
        <f t="shared" si="33"/>
        <v>0</v>
      </c>
      <c r="R91" s="181">
        <f t="shared" si="34"/>
        <v>0</v>
      </c>
      <c r="S91" s="179" t="s">
        <v>153</v>
      </c>
      <c r="T91" s="179" t="s">
        <v>154</v>
      </c>
      <c r="U91" s="179" t="s">
        <v>244</v>
      </c>
      <c r="V91" s="179"/>
      <c r="W91" s="180"/>
      <c r="X91" t="b">
        <f t="shared" si="28"/>
        <v>0</v>
      </c>
      <c r="Y91" t="b">
        <f t="shared" si="29"/>
        <v>0</v>
      </c>
      <c r="Z91" t="b">
        <f t="shared" si="30"/>
        <v>0</v>
      </c>
      <c r="AA91" t="b">
        <f t="shared" si="46"/>
        <v>1</v>
      </c>
      <c r="AB91" s="115">
        <f>Q111-W91</f>
        <v>0</v>
      </c>
      <c r="AE91" s="118">
        <f t="shared" si="32"/>
        <v>50000</v>
      </c>
      <c r="AG91" s="184"/>
      <c r="AH91" s="118"/>
    </row>
    <row r="92" spans="1:34" ht="15">
      <c r="A92" s="158"/>
      <c r="B92" s="178" t="str">
        <f>+CONCATENATE(D110,E110,F110,G110)</f>
        <v>221313M00115O24029411100</v>
      </c>
      <c r="C92" s="95" t="s">
        <v>152</v>
      </c>
      <c r="D92" s="95" t="s">
        <v>141</v>
      </c>
      <c r="E92" s="95" t="s">
        <v>323</v>
      </c>
      <c r="F92" s="95" t="s">
        <v>258</v>
      </c>
      <c r="G92" s="95"/>
      <c r="H92" s="182" t="str">
        <f t="shared" si="35"/>
        <v>2721</v>
      </c>
      <c r="I92" s="182" t="str">
        <f t="shared" si="36"/>
        <v>1</v>
      </c>
      <c r="J92" s="182" t="str">
        <f t="shared" si="37"/>
        <v>1</v>
      </c>
      <c r="K92" s="182" t="str">
        <f t="shared" si="38"/>
        <v>00</v>
      </c>
      <c r="L92" s="181">
        <v>1995000</v>
      </c>
      <c r="M92" s="181">
        <v>1995000</v>
      </c>
      <c r="N92" s="200">
        <v>1000000</v>
      </c>
      <c r="O92" s="201">
        <v>0</v>
      </c>
      <c r="P92" s="181">
        <v>0</v>
      </c>
      <c r="Q92" s="181">
        <f t="shared" si="33"/>
        <v>0</v>
      </c>
      <c r="R92" s="181">
        <f t="shared" si="34"/>
        <v>0</v>
      </c>
      <c r="S92" s="179" t="s">
        <v>140</v>
      </c>
      <c r="T92" s="179" t="s">
        <v>161</v>
      </c>
      <c r="U92" s="179" t="s">
        <v>244</v>
      </c>
      <c r="V92" s="179"/>
      <c r="W92" s="180"/>
      <c r="X92" t="b">
        <f t="shared" si="28"/>
        <v>0</v>
      </c>
      <c r="Y92" t="b">
        <f t="shared" si="29"/>
        <v>0</v>
      </c>
      <c r="Z92" t="b">
        <f t="shared" si="30"/>
        <v>0</v>
      </c>
      <c r="AA92" t="b">
        <f t="shared" ref="AA92:AA96" si="47">+V92=G92</f>
        <v>1</v>
      </c>
      <c r="AB92" s="115" t="e">
        <f>#REF!-W92</f>
        <v>#REF!</v>
      </c>
      <c r="AE92" s="118">
        <f t="shared" si="32"/>
        <v>0</v>
      </c>
      <c r="AG92" s="184"/>
      <c r="AH92" s="118"/>
    </row>
    <row r="93" spans="1:34" ht="15">
      <c r="A93" s="158"/>
      <c r="B93" s="178" t="str">
        <f>+CONCATENATE(D111,E111,F111,G111)</f>
        <v>221313M00115O24029611100</v>
      </c>
      <c r="C93" s="95" t="s">
        <v>152</v>
      </c>
      <c r="D93" s="95" t="s">
        <v>293</v>
      </c>
      <c r="E93" s="95" t="s">
        <v>323</v>
      </c>
      <c r="F93" s="95" t="s">
        <v>258</v>
      </c>
      <c r="G93" s="95"/>
      <c r="H93" s="182" t="str">
        <f t="shared" si="35"/>
        <v>2721</v>
      </c>
      <c r="I93" s="182" t="str">
        <f t="shared" si="36"/>
        <v>1</v>
      </c>
      <c r="J93" s="182" t="str">
        <f t="shared" si="37"/>
        <v>1</v>
      </c>
      <c r="K93" s="182" t="str">
        <f t="shared" si="38"/>
        <v>00</v>
      </c>
      <c r="L93" s="181">
        <v>3500000</v>
      </c>
      <c r="M93" s="181">
        <v>3500000</v>
      </c>
      <c r="N93" s="200">
        <v>1500000</v>
      </c>
      <c r="O93" s="201">
        <v>0</v>
      </c>
      <c r="P93" s="181">
        <v>0</v>
      </c>
      <c r="Q93" s="181">
        <f t="shared" si="33"/>
        <v>0</v>
      </c>
      <c r="R93" s="181">
        <f t="shared" si="34"/>
        <v>0</v>
      </c>
      <c r="S93" s="179" t="s">
        <v>141</v>
      </c>
      <c r="T93" s="179" t="s">
        <v>161</v>
      </c>
      <c r="U93" s="179" t="s">
        <v>244</v>
      </c>
      <c r="V93" s="179"/>
      <c r="W93" s="180"/>
      <c r="X93" t="b">
        <f t="shared" si="28"/>
        <v>0</v>
      </c>
      <c r="Y93" t="b">
        <f t="shared" si="29"/>
        <v>0</v>
      </c>
      <c r="Z93" t="b">
        <f t="shared" si="30"/>
        <v>0</v>
      </c>
      <c r="AA93" t="b">
        <f t="shared" si="47"/>
        <v>1</v>
      </c>
      <c r="AB93" s="115" t="e">
        <f>#REF!-W93</f>
        <v>#REF!</v>
      </c>
      <c r="AE93" s="118">
        <f t="shared" si="32"/>
        <v>0</v>
      </c>
      <c r="AG93" s="184"/>
      <c r="AH93" s="118"/>
    </row>
    <row r="94" spans="1:34" ht="15">
      <c r="A94" s="158"/>
      <c r="B94" s="178" t="e">
        <f>+CONCATENATE(#REF!,#REF!,#REF!,#REF!)</f>
        <v>#REF!</v>
      </c>
      <c r="C94" s="95" t="s">
        <v>152</v>
      </c>
      <c r="D94" s="95" t="s">
        <v>288</v>
      </c>
      <c r="E94" s="95" t="s">
        <v>324</v>
      </c>
      <c r="F94" s="95" t="s">
        <v>258</v>
      </c>
      <c r="G94" s="95"/>
      <c r="H94" s="182" t="str">
        <f t="shared" si="35"/>
        <v>2721</v>
      </c>
      <c r="I94" s="182" t="str">
        <f t="shared" si="36"/>
        <v>1</v>
      </c>
      <c r="J94" s="182" t="str">
        <f t="shared" si="37"/>
        <v>1</v>
      </c>
      <c r="K94" s="182" t="str">
        <f t="shared" si="38"/>
        <v>00</v>
      </c>
      <c r="L94" s="181">
        <v>65000</v>
      </c>
      <c r="M94" s="181">
        <v>65000</v>
      </c>
      <c r="N94" s="200">
        <v>0</v>
      </c>
      <c r="O94" s="201">
        <v>0</v>
      </c>
      <c r="P94" s="181">
        <v>0</v>
      </c>
      <c r="Q94" s="181">
        <f t="shared" si="33"/>
        <v>0</v>
      </c>
      <c r="R94" s="181">
        <f t="shared" si="34"/>
        <v>0</v>
      </c>
      <c r="S94" s="179" t="s">
        <v>170</v>
      </c>
      <c r="T94" s="179" t="s">
        <v>216</v>
      </c>
      <c r="U94" s="179" t="s">
        <v>244</v>
      </c>
      <c r="V94" s="179"/>
      <c r="W94" s="180"/>
      <c r="X94" t="b">
        <f t="shared" si="28"/>
        <v>0</v>
      </c>
      <c r="Y94" t="b">
        <f t="shared" si="29"/>
        <v>0</v>
      </c>
      <c r="Z94" t="b">
        <f t="shared" si="30"/>
        <v>0</v>
      </c>
      <c r="AA94" t="b">
        <f t="shared" si="47"/>
        <v>1</v>
      </c>
      <c r="AB94" s="115">
        <f>Q112-W94</f>
        <v>0</v>
      </c>
      <c r="AE94" s="118">
        <f t="shared" si="32"/>
        <v>0</v>
      </c>
      <c r="AG94" s="184"/>
      <c r="AH94" s="118"/>
    </row>
    <row r="95" spans="1:34" ht="15">
      <c r="A95" s="158"/>
      <c r="B95" s="178" t="e">
        <f>+CONCATENATE(#REF!,#REF!,#REF!,#REF!)</f>
        <v>#REF!</v>
      </c>
      <c r="C95" s="95" t="s">
        <v>152</v>
      </c>
      <c r="D95" s="95" t="s">
        <v>288</v>
      </c>
      <c r="E95" s="95" t="s">
        <v>325</v>
      </c>
      <c r="F95" s="95" t="s">
        <v>258</v>
      </c>
      <c r="G95" s="95"/>
      <c r="H95" s="182" t="str">
        <f t="shared" si="35"/>
        <v>2721</v>
      </c>
      <c r="I95" s="182" t="str">
        <f t="shared" si="36"/>
        <v>1</v>
      </c>
      <c r="J95" s="182" t="str">
        <f t="shared" si="37"/>
        <v>1</v>
      </c>
      <c r="K95" s="182" t="str">
        <f t="shared" si="38"/>
        <v>00</v>
      </c>
      <c r="L95" s="181">
        <v>375000</v>
      </c>
      <c r="M95" s="181">
        <v>186100</v>
      </c>
      <c r="N95" s="200">
        <v>0</v>
      </c>
      <c r="O95" s="201">
        <v>0</v>
      </c>
      <c r="P95" s="181">
        <v>0</v>
      </c>
      <c r="Q95" s="181">
        <f t="shared" si="33"/>
        <v>0</v>
      </c>
      <c r="R95" s="181">
        <f t="shared" si="34"/>
        <v>0</v>
      </c>
      <c r="S95" s="179" t="s">
        <v>170</v>
      </c>
      <c r="T95" s="179" t="s">
        <v>159</v>
      </c>
      <c r="U95" s="179" t="s">
        <v>244</v>
      </c>
      <c r="V95" s="179"/>
      <c r="W95" s="180"/>
      <c r="X95" t="b">
        <f t="shared" si="28"/>
        <v>0</v>
      </c>
      <c r="Y95" t="b">
        <f t="shared" si="29"/>
        <v>0</v>
      </c>
      <c r="Z95" t="b">
        <f t="shared" si="30"/>
        <v>0</v>
      </c>
      <c r="AA95" t="b">
        <f t="shared" si="47"/>
        <v>1</v>
      </c>
      <c r="AB95" s="115" t="e">
        <f>#REF!-W95</f>
        <v>#REF!</v>
      </c>
      <c r="AE95" s="118">
        <f t="shared" si="32"/>
        <v>188900</v>
      </c>
      <c r="AG95" s="184"/>
      <c r="AH95" s="118"/>
    </row>
    <row r="96" spans="1:34" ht="15">
      <c r="A96" s="158"/>
      <c r="B96" s="178" t="str">
        <f>+CONCATENATE(D112,E112,F112,G112)</f>
        <v>226321E18715O44029811100</v>
      </c>
      <c r="C96" s="95" t="s">
        <v>152</v>
      </c>
      <c r="D96" s="95" t="s">
        <v>288</v>
      </c>
      <c r="E96" s="95" t="s">
        <v>329</v>
      </c>
      <c r="F96" s="95" t="s">
        <v>259</v>
      </c>
      <c r="G96" s="95"/>
      <c r="H96" s="182" t="str">
        <f t="shared" si="35"/>
        <v>2721</v>
      </c>
      <c r="I96" s="182" t="str">
        <f t="shared" si="36"/>
        <v>2</v>
      </c>
      <c r="J96" s="182" t="str">
        <f t="shared" si="37"/>
        <v>1</v>
      </c>
      <c r="K96" s="182" t="str">
        <f t="shared" si="38"/>
        <v>00</v>
      </c>
      <c r="L96" s="181">
        <v>450000</v>
      </c>
      <c r="M96" s="181">
        <v>450000</v>
      </c>
      <c r="N96" s="200">
        <v>0</v>
      </c>
      <c r="O96" s="201">
        <v>0</v>
      </c>
      <c r="P96" s="181">
        <v>0</v>
      </c>
      <c r="Q96" s="181">
        <f t="shared" si="33"/>
        <v>0</v>
      </c>
      <c r="R96" s="181">
        <f t="shared" si="34"/>
        <v>0</v>
      </c>
      <c r="S96" s="179" t="s">
        <v>155</v>
      </c>
      <c r="T96" s="179" t="s">
        <v>154</v>
      </c>
      <c r="U96" s="179" t="s">
        <v>244</v>
      </c>
      <c r="V96" s="179"/>
      <c r="W96" s="180"/>
      <c r="X96" t="b">
        <f t="shared" si="28"/>
        <v>0</v>
      </c>
      <c r="Y96" t="b">
        <f t="shared" si="29"/>
        <v>0</v>
      </c>
      <c r="Z96" t="b">
        <f t="shared" si="30"/>
        <v>0</v>
      </c>
      <c r="AA96" t="b">
        <f t="shared" si="47"/>
        <v>1</v>
      </c>
      <c r="AB96" s="115">
        <f>Q113-W96</f>
        <v>0</v>
      </c>
      <c r="AE96" s="118">
        <f t="shared" si="32"/>
        <v>0</v>
      </c>
      <c r="AG96" s="184"/>
      <c r="AH96" s="118"/>
    </row>
    <row r="97" spans="1:34" ht="15">
      <c r="A97" s="158"/>
      <c r="B97" s="178"/>
      <c r="C97" s="95" t="s">
        <v>152</v>
      </c>
      <c r="D97" s="95" t="s">
        <v>293</v>
      </c>
      <c r="E97" s="95" t="s">
        <v>323</v>
      </c>
      <c r="F97" s="95" t="s">
        <v>260</v>
      </c>
      <c r="G97" s="95"/>
      <c r="H97" s="182" t="str">
        <f t="shared" si="35"/>
        <v>2731</v>
      </c>
      <c r="I97" s="182" t="str">
        <f t="shared" si="36"/>
        <v>1</v>
      </c>
      <c r="J97" s="182" t="str">
        <f t="shared" si="37"/>
        <v>1</v>
      </c>
      <c r="K97" s="182" t="str">
        <f t="shared" si="38"/>
        <v>00</v>
      </c>
      <c r="L97" s="181">
        <v>150000</v>
      </c>
      <c r="M97" s="181">
        <v>150000</v>
      </c>
      <c r="N97" s="200">
        <v>0</v>
      </c>
      <c r="O97" s="201">
        <v>0</v>
      </c>
      <c r="P97" s="181">
        <v>0</v>
      </c>
      <c r="Q97" s="181">
        <f t="shared" si="33"/>
        <v>0</v>
      </c>
      <c r="R97" s="181">
        <f t="shared" si="34"/>
        <v>0</v>
      </c>
      <c r="S97" s="179" t="s">
        <v>160</v>
      </c>
      <c r="T97" s="179" t="s">
        <v>171</v>
      </c>
      <c r="U97" s="179" t="s">
        <v>245</v>
      </c>
      <c r="V97" s="179"/>
      <c r="W97" s="180"/>
      <c r="X97" t="b">
        <f t="shared" si="28"/>
        <v>0</v>
      </c>
      <c r="Y97" t="b">
        <f t="shared" si="29"/>
        <v>0</v>
      </c>
      <c r="Z97" t="b">
        <f t="shared" si="30"/>
        <v>0</v>
      </c>
      <c r="AA97" t="b">
        <f t="shared" ref="AA97:AA101" si="48">+V97=G97</f>
        <v>1</v>
      </c>
      <c r="AB97" s="115"/>
      <c r="AE97" s="118">
        <f t="shared" si="32"/>
        <v>0</v>
      </c>
      <c r="AG97" s="184"/>
      <c r="AH97" s="118"/>
    </row>
    <row r="98" spans="1:34" ht="15">
      <c r="A98" s="158"/>
      <c r="B98" s="178"/>
      <c r="C98" s="95" t="s">
        <v>152</v>
      </c>
      <c r="D98" s="95" t="s">
        <v>292</v>
      </c>
      <c r="E98" s="95" t="s">
        <v>327</v>
      </c>
      <c r="F98" s="95" t="s">
        <v>260</v>
      </c>
      <c r="G98" s="95"/>
      <c r="H98" s="182" t="str">
        <f t="shared" si="35"/>
        <v>2731</v>
      </c>
      <c r="I98" s="182" t="str">
        <f t="shared" si="36"/>
        <v>1</v>
      </c>
      <c r="J98" s="182" t="str">
        <f t="shared" si="37"/>
        <v>1</v>
      </c>
      <c r="K98" s="182" t="str">
        <f t="shared" si="38"/>
        <v>00</v>
      </c>
      <c r="L98" s="181">
        <v>60000</v>
      </c>
      <c r="M98" s="181">
        <v>60000</v>
      </c>
      <c r="N98" s="200">
        <v>30000</v>
      </c>
      <c r="O98" s="201">
        <v>0</v>
      </c>
      <c r="P98" s="181">
        <v>0</v>
      </c>
      <c r="Q98" s="181">
        <f t="shared" si="33"/>
        <v>0</v>
      </c>
      <c r="R98" s="181">
        <f t="shared" si="34"/>
        <v>0</v>
      </c>
      <c r="S98" s="179" t="s">
        <v>149</v>
      </c>
      <c r="T98" s="179" t="s">
        <v>169</v>
      </c>
      <c r="U98" s="179" t="s">
        <v>245</v>
      </c>
      <c r="V98" s="179"/>
      <c r="W98" s="180"/>
      <c r="X98" t="b">
        <f t="shared" si="28"/>
        <v>0</v>
      </c>
      <c r="Y98" t="b">
        <f t="shared" si="29"/>
        <v>0</v>
      </c>
      <c r="Z98" t="b">
        <f t="shared" si="30"/>
        <v>0</v>
      </c>
      <c r="AA98" t="b">
        <f t="shared" si="48"/>
        <v>1</v>
      </c>
      <c r="AB98" s="115"/>
      <c r="AE98" s="118">
        <f t="shared" si="32"/>
        <v>0</v>
      </c>
      <c r="AG98" s="184"/>
      <c r="AH98" s="118"/>
    </row>
    <row r="99" spans="1:34" ht="15">
      <c r="A99" s="158"/>
      <c r="B99" s="178" t="e">
        <f>+CONCATENATE(#REF!,#REF!,#REF!,#REF!)</f>
        <v>#REF!</v>
      </c>
      <c r="C99" s="95" t="s">
        <v>152</v>
      </c>
      <c r="D99" s="95" t="s">
        <v>288</v>
      </c>
      <c r="E99" s="95" t="s">
        <v>329</v>
      </c>
      <c r="F99" s="95" t="s">
        <v>331</v>
      </c>
      <c r="G99" s="95"/>
      <c r="H99" s="182" t="str">
        <f t="shared" si="35"/>
        <v>2731</v>
      </c>
      <c r="I99" s="182" t="str">
        <f t="shared" si="36"/>
        <v>2</v>
      </c>
      <c r="J99" s="182" t="str">
        <f t="shared" si="37"/>
        <v>1</v>
      </c>
      <c r="K99" s="182" t="str">
        <f t="shared" si="38"/>
        <v>00</v>
      </c>
      <c r="L99" s="181">
        <v>3500000</v>
      </c>
      <c r="M99" s="181">
        <v>0</v>
      </c>
      <c r="N99" s="200">
        <v>0</v>
      </c>
      <c r="O99" s="201">
        <v>0</v>
      </c>
      <c r="P99" s="181">
        <v>0</v>
      </c>
      <c r="Q99" s="181">
        <f t="shared" si="33"/>
        <v>0</v>
      </c>
      <c r="R99" s="181">
        <f t="shared" si="34"/>
        <v>0</v>
      </c>
      <c r="S99" s="179" t="s">
        <v>147</v>
      </c>
      <c r="T99" s="179" t="s">
        <v>159</v>
      </c>
      <c r="U99" s="179" t="s">
        <v>245</v>
      </c>
      <c r="V99" s="179"/>
      <c r="W99" s="180"/>
      <c r="X99" t="b">
        <f t="shared" si="28"/>
        <v>0</v>
      </c>
      <c r="Y99" t="b">
        <f t="shared" si="29"/>
        <v>0</v>
      </c>
      <c r="Z99" t="b">
        <f t="shared" si="30"/>
        <v>0</v>
      </c>
      <c r="AA99" t="b">
        <f t="shared" si="48"/>
        <v>1</v>
      </c>
      <c r="AB99" s="115">
        <f>Q115-W99</f>
        <v>0</v>
      </c>
      <c r="AE99" s="118">
        <f t="shared" si="32"/>
        <v>3500000</v>
      </c>
      <c r="AG99" s="184"/>
      <c r="AH99" s="118"/>
    </row>
    <row r="100" spans="1:34" ht="15">
      <c r="A100" s="158"/>
      <c r="B100" s="178" t="str">
        <f>+CONCATENATE(D113,E113,F113,G113)</f>
        <v>172002N00115O240298121A7</v>
      </c>
      <c r="C100" s="95" t="s">
        <v>152</v>
      </c>
      <c r="D100" s="95" t="s">
        <v>293</v>
      </c>
      <c r="E100" s="95" t="s">
        <v>323</v>
      </c>
      <c r="F100" s="95" t="s">
        <v>261</v>
      </c>
      <c r="G100" s="95"/>
      <c r="H100" s="182" t="str">
        <f t="shared" si="35"/>
        <v>2741</v>
      </c>
      <c r="I100" s="182" t="str">
        <f t="shared" si="36"/>
        <v>1</v>
      </c>
      <c r="J100" s="182" t="str">
        <f t="shared" si="37"/>
        <v>1</v>
      </c>
      <c r="K100" s="182" t="str">
        <f t="shared" si="38"/>
        <v>00</v>
      </c>
      <c r="L100" s="181">
        <v>20000</v>
      </c>
      <c r="M100" s="181">
        <v>20000</v>
      </c>
      <c r="N100" s="200">
        <v>20000</v>
      </c>
      <c r="O100" s="201">
        <v>0</v>
      </c>
      <c r="P100" s="181">
        <v>0</v>
      </c>
      <c r="Q100" s="181">
        <f t="shared" si="33"/>
        <v>0</v>
      </c>
      <c r="R100" s="181">
        <f t="shared" si="34"/>
        <v>0</v>
      </c>
      <c r="S100" s="179" t="s">
        <v>148</v>
      </c>
      <c r="T100" s="179" t="s">
        <v>159</v>
      </c>
      <c r="U100" s="179" t="s">
        <v>245</v>
      </c>
      <c r="V100" s="179"/>
      <c r="W100" s="180"/>
      <c r="X100" t="b">
        <f t="shared" si="28"/>
        <v>0</v>
      </c>
      <c r="Y100" t="b">
        <f t="shared" si="29"/>
        <v>0</v>
      </c>
      <c r="Z100" t="b">
        <f t="shared" si="30"/>
        <v>0</v>
      </c>
      <c r="AA100" t="b">
        <f t="shared" si="48"/>
        <v>1</v>
      </c>
      <c r="AB100" s="115">
        <f>Q116-W100</f>
        <v>0</v>
      </c>
      <c r="AE100" s="118">
        <f t="shared" si="32"/>
        <v>0</v>
      </c>
      <c r="AG100" s="184"/>
      <c r="AH100" s="118"/>
    </row>
    <row r="101" spans="1:34" ht="15">
      <c r="A101" s="158"/>
      <c r="B101" s="178" t="str">
        <f>+CONCATENATE(D115,E115,F115,G115)</f>
        <v>221313M00115O24031211100</v>
      </c>
      <c r="C101" s="95" t="s">
        <v>152</v>
      </c>
      <c r="D101" s="95" t="s">
        <v>293</v>
      </c>
      <c r="E101" s="95" t="s">
        <v>323</v>
      </c>
      <c r="F101" s="95" t="s">
        <v>262</v>
      </c>
      <c r="G101" s="95"/>
      <c r="H101" s="182" t="str">
        <f t="shared" si="35"/>
        <v>2911</v>
      </c>
      <c r="I101" s="182" t="str">
        <f t="shared" si="36"/>
        <v>1</v>
      </c>
      <c r="J101" s="182" t="str">
        <f t="shared" si="37"/>
        <v>1</v>
      </c>
      <c r="K101" s="182" t="str">
        <f t="shared" si="38"/>
        <v>00</v>
      </c>
      <c r="L101" s="181">
        <v>300000</v>
      </c>
      <c r="M101" s="181">
        <v>300000</v>
      </c>
      <c r="N101" s="200">
        <v>0</v>
      </c>
      <c r="O101" s="201">
        <v>0</v>
      </c>
      <c r="P101" s="181">
        <v>0</v>
      </c>
      <c r="Q101" s="181">
        <f t="shared" si="33"/>
        <v>0</v>
      </c>
      <c r="R101" s="181">
        <f t="shared" si="34"/>
        <v>0</v>
      </c>
      <c r="S101" s="179" t="s">
        <v>153</v>
      </c>
      <c r="T101" s="179" t="s">
        <v>154</v>
      </c>
      <c r="U101" s="179" t="s">
        <v>246</v>
      </c>
      <c r="V101" s="179"/>
      <c r="W101" s="180"/>
      <c r="X101" t="b">
        <f t="shared" si="28"/>
        <v>0</v>
      </c>
      <c r="Y101" t="b">
        <f t="shared" si="29"/>
        <v>0</v>
      </c>
      <c r="Z101" t="b">
        <f t="shared" si="30"/>
        <v>0</v>
      </c>
      <c r="AA101" t="b">
        <f t="shared" si="48"/>
        <v>1</v>
      </c>
      <c r="AB101" s="115">
        <f>Q118-W101</f>
        <v>0</v>
      </c>
      <c r="AE101" s="118">
        <f t="shared" si="32"/>
        <v>0</v>
      </c>
      <c r="AG101" s="184"/>
      <c r="AH101" s="118"/>
    </row>
    <row r="102" spans="1:34" ht="15">
      <c r="A102" s="158"/>
      <c r="B102" s="178"/>
      <c r="C102" s="95" t="s">
        <v>152</v>
      </c>
      <c r="D102" s="95" t="s">
        <v>288</v>
      </c>
      <c r="E102" s="95" t="s">
        <v>324</v>
      </c>
      <c r="F102" s="95" t="s">
        <v>262</v>
      </c>
      <c r="G102" s="95"/>
      <c r="H102" s="182" t="str">
        <f t="shared" si="35"/>
        <v>2911</v>
      </c>
      <c r="I102" s="182" t="str">
        <f t="shared" si="36"/>
        <v>1</v>
      </c>
      <c r="J102" s="182" t="str">
        <f t="shared" si="37"/>
        <v>1</v>
      </c>
      <c r="K102" s="182" t="str">
        <f t="shared" si="38"/>
        <v>00</v>
      </c>
      <c r="L102" s="181">
        <v>450000</v>
      </c>
      <c r="M102" s="181">
        <v>450000</v>
      </c>
      <c r="N102" s="200">
        <v>0</v>
      </c>
      <c r="O102" s="201">
        <v>0</v>
      </c>
      <c r="P102" s="181">
        <v>0</v>
      </c>
      <c r="Q102" s="181">
        <f t="shared" si="33"/>
        <v>0</v>
      </c>
      <c r="R102" s="181">
        <f t="shared" si="34"/>
        <v>0</v>
      </c>
      <c r="S102" s="179" t="s">
        <v>153</v>
      </c>
      <c r="T102" s="179" t="s">
        <v>284</v>
      </c>
      <c r="U102" s="179" t="s">
        <v>246</v>
      </c>
      <c r="V102" s="179"/>
      <c r="W102" s="180"/>
      <c r="X102" t="b">
        <f t="shared" si="28"/>
        <v>0</v>
      </c>
      <c r="Y102" t="b">
        <f t="shared" si="29"/>
        <v>0</v>
      </c>
      <c r="Z102" t="b">
        <f t="shared" si="30"/>
        <v>0</v>
      </c>
      <c r="AA102" t="b">
        <f t="shared" ref="AA102:AA103" si="49">+V102=G102</f>
        <v>1</v>
      </c>
      <c r="AB102" s="115"/>
      <c r="AE102" s="118">
        <f t="shared" si="32"/>
        <v>0</v>
      </c>
      <c r="AG102" s="184"/>
      <c r="AH102" s="118"/>
    </row>
    <row r="103" spans="1:34" ht="15">
      <c r="A103" s="158"/>
      <c r="B103" s="178" t="str">
        <f>+CONCATENATE(D116,E116,F116,G116)</f>
        <v>226321E18715OG4031321100</v>
      </c>
      <c r="C103" s="95" t="s">
        <v>152</v>
      </c>
      <c r="D103" s="95" t="s">
        <v>292</v>
      </c>
      <c r="E103" s="95" t="s">
        <v>325</v>
      </c>
      <c r="F103" s="95" t="s">
        <v>262</v>
      </c>
      <c r="G103" s="95"/>
      <c r="H103" s="182" t="str">
        <f t="shared" si="35"/>
        <v>2911</v>
      </c>
      <c r="I103" s="182" t="str">
        <f t="shared" si="36"/>
        <v>1</v>
      </c>
      <c r="J103" s="182" t="str">
        <f t="shared" si="37"/>
        <v>1</v>
      </c>
      <c r="K103" s="182" t="str">
        <f t="shared" si="38"/>
        <v>00</v>
      </c>
      <c r="L103" s="181">
        <v>129603</v>
      </c>
      <c r="M103" s="181">
        <v>129603</v>
      </c>
      <c r="N103" s="200">
        <v>0</v>
      </c>
      <c r="O103" s="201">
        <v>0</v>
      </c>
      <c r="P103" s="181">
        <v>0</v>
      </c>
      <c r="Q103" s="181">
        <f t="shared" si="33"/>
        <v>0</v>
      </c>
      <c r="R103" s="181">
        <f t="shared" si="34"/>
        <v>0</v>
      </c>
      <c r="S103" s="179" t="s">
        <v>140</v>
      </c>
      <c r="T103" s="179" t="s">
        <v>161</v>
      </c>
      <c r="U103" s="179" t="s">
        <v>246</v>
      </c>
      <c r="V103" s="179"/>
      <c r="W103" s="180"/>
      <c r="X103" t="b">
        <f t="shared" si="28"/>
        <v>0</v>
      </c>
      <c r="Y103" t="b">
        <f t="shared" si="29"/>
        <v>0</v>
      </c>
      <c r="Z103" t="b">
        <f t="shared" si="30"/>
        <v>0</v>
      </c>
      <c r="AA103" t="b">
        <f t="shared" si="49"/>
        <v>1</v>
      </c>
      <c r="AB103" s="115">
        <f>Q119-W103</f>
        <v>0</v>
      </c>
      <c r="AE103" s="118">
        <f t="shared" si="32"/>
        <v>0</v>
      </c>
      <c r="AG103" s="184"/>
      <c r="AH103" s="118"/>
    </row>
    <row r="104" spans="1:34" ht="15">
      <c r="A104" s="158"/>
      <c r="B104" s="178" t="str">
        <f>+CONCATENATE(D118,E118,F118,G118)</f>
        <v>221313M00115O24031611100</v>
      </c>
      <c r="C104" s="95" t="s">
        <v>152</v>
      </c>
      <c r="D104" s="95" t="s">
        <v>141</v>
      </c>
      <c r="E104" s="95" t="s">
        <v>323</v>
      </c>
      <c r="F104" s="95" t="s">
        <v>305</v>
      </c>
      <c r="G104" s="95"/>
      <c r="H104" s="182" t="str">
        <f t="shared" si="35"/>
        <v>2911</v>
      </c>
      <c r="I104" s="182" t="str">
        <f t="shared" si="36"/>
        <v>2</v>
      </c>
      <c r="J104" s="182" t="str">
        <f t="shared" si="37"/>
        <v>1</v>
      </c>
      <c r="K104" s="182" t="str">
        <f t="shared" si="38"/>
        <v>A7</v>
      </c>
      <c r="L104" s="181">
        <v>300000</v>
      </c>
      <c r="M104" s="181">
        <v>300000</v>
      </c>
      <c r="N104" s="200">
        <v>300000</v>
      </c>
      <c r="O104" s="201">
        <v>0</v>
      </c>
      <c r="P104" s="181">
        <v>0</v>
      </c>
      <c r="Q104" s="181">
        <f t="shared" si="33"/>
        <v>0</v>
      </c>
      <c r="R104" s="181">
        <f t="shared" si="34"/>
        <v>0</v>
      </c>
      <c r="S104" s="179" t="s">
        <v>155</v>
      </c>
      <c r="T104" s="179" t="s">
        <v>154</v>
      </c>
      <c r="U104" s="179" t="s">
        <v>246</v>
      </c>
      <c r="V104" s="179"/>
      <c r="W104" s="180"/>
      <c r="X104" t="b">
        <f t="shared" si="28"/>
        <v>0</v>
      </c>
      <c r="Y104" t="b">
        <f t="shared" si="29"/>
        <v>0</v>
      </c>
      <c r="Z104" t="b">
        <f t="shared" si="30"/>
        <v>0</v>
      </c>
      <c r="AA104" t="b">
        <f t="shared" ref="AA104:AA107" si="50">+V104=G104</f>
        <v>1</v>
      </c>
      <c r="AB104" s="115">
        <f>Q120-W104</f>
        <v>1207315.3600000001</v>
      </c>
      <c r="AE104" s="118">
        <f t="shared" si="32"/>
        <v>0</v>
      </c>
      <c r="AG104" s="184"/>
      <c r="AH104" s="118"/>
    </row>
    <row r="105" spans="1:34" ht="15">
      <c r="A105" s="158"/>
      <c r="B105" s="178" t="str">
        <f>+CONCATENATE(D119,E119,F119,G119)</f>
        <v>221313M00115O24031711100</v>
      </c>
      <c r="C105" s="95" t="s">
        <v>152</v>
      </c>
      <c r="D105" s="95" t="s">
        <v>295</v>
      </c>
      <c r="E105" s="95" t="s">
        <v>323</v>
      </c>
      <c r="F105" s="95" t="s">
        <v>305</v>
      </c>
      <c r="G105" s="95"/>
      <c r="H105" s="182" t="str">
        <f t="shared" si="35"/>
        <v>2911</v>
      </c>
      <c r="I105" s="182" t="str">
        <f t="shared" si="36"/>
        <v>2</v>
      </c>
      <c r="J105" s="182" t="str">
        <f t="shared" si="37"/>
        <v>1</v>
      </c>
      <c r="K105" s="182" t="str">
        <f t="shared" si="38"/>
        <v>A7</v>
      </c>
      <c r="L105" s="181">
        <v>0</v>
      </c>
      <c r="M105" s="181">
        <v>1383000</v>
      </c>
      <c r="N105" s="200">
        <v>1383000</v>
      </c>
      <c r="O105" s="201">
        <v>0</v>
      </c>
      <c r="P105" s="181">
        <v>0</v>
      </c>
      <c r="Q105" s="181">
        <f t="shared" si="33"/>
        <v>0</v>
      </c>
      <c r="R105" s="181">
        <f t="shared" si="34"/>
        <v>0</v>
      </c>
      <c r="S105" s="179" t="s">
        <v>162</v>
      </c>
      <c r="T105" s="179" t="s">
        <v>161</v>
      </c>
      <c r="U105" s="179" t="s">
        <v>246</v>
      </c>
      <c r="V105" s="179"/>
      <c r="W105" s="180"/>
      <c r="X105" t="b">
        <f t="shared" si="28"/>
        <v>0</v>
      </c>
      <c r="Y105" t="b">
        <f t="shared" si="29"/>
        <v>0</v>
      </c>
      <c r="Z105" t="b">
        <f t="shared" si="30"/>
        <v>0</v>
      </c>
      <c r="AA105" t="b">
        <f t="shared" si="50"/>
        <v>1</v>
      </c>
      <c r="AB105" s="115" t="e">
        <f>#REF!-W105</f>
        <v>#REF!</v>
      </c>
      <c r="AE105" s="118">
        <f t="shared" si="32"/>
        <v>-1383000</v>
      </c>
      <c r="AG105" s="184"/>
      <c r="AH105" s="118"/>
    </row>
    <row r="106" spans="1:34" ht="15">
      <c r="A106" s="158"/>
      <c r="B106" s="178" t="str">
        <f>+CONCATENATE(D120,E120,F120,G120)</f>
        <v>221313M00115O24032211100</v>
      </c>
      <c r="C106" s="95" t="s">
        <v>152</v>
      </c>
      <c r="D106" s="95" t="s">
        <v>288</v>
      </c>
      <c r="E106" s="95" t="s">
        <v>327</v>
      </c>
      <c r="F106" s="95" t="s">
        <v>305</v>
      </c>
      <c r="G106" s="95"/>
      <c r="H106" s="182" t="str">
        <f t="shared" si="35"/>
        <v>2911</v>
      </c>
      <c r="I106" s="182" t="str">
        <f t="shared" si="36"/>
        <v>2</v>
      </c>
      <c r="J106" s="182" t="str">
        <f t="shared" si="37"/>
        <v>1</v>
      </c>
      <c r="K106" s="182" t="str">
        <f t="shared" si="38"/>
        <v>A7</v>
      </c>
      <c r="L106" s="181">
        <v>3000000</v>
      </c>
      <c r="M106" s="181">
        <v>3000000</v>
      </c>
      <c r="N106" s="200">
        <v>666666</v>
      </c>
      <c r="O106" s="201">
        <v>0</v>
      </c>
      <c r="P106" s="181">
        <v>0</v>
      </c>
      <c r="Q106" s="181">
        <f t="shared" si="33"/>
        <v>0</v>
      </c>
      <c r="R106" s="181">
        <f t="shared" si="34"/>
        <v>0</v>
      </c>
      <c r="S106" s="179" t="s">
        <v>147</v>
      </c>
      <c r="T106" s="179" t="s">
        <v>161</v>
      </c>
      <c r="U106" s="179" t="s">
        <v>247</v>
      </c>
      <c r="V106" s="179"/>
      <c r="W106" s="180"/>
      <c r="X106" t="b">
        <f t="shared" si="28"/>
        <v>0</v>
      </c>
      <c r="Y106" t="b">
        <f t="shared" si="29"/>
        <v>0</v>
      </c>
      <c r="Z106" t="b">
        <f t="shared" si="30"/>
        <v>0</v>
      </c>
      <c r="AA106" t="b">
        <f t="shared" si="50"/>
        <v>1</v>
      </c>
      <c r="AB106" s="115">
        <f>Q121-W106</f>
        <v>7104025.5</v>
      </c>
      <c r="AE106" s="118">
        <f t="shared" si="32"/>
        <v>0</v>
      </c>
      <c r="AG106" s="184"/>
      <c r="AH106" s="118"/>
    </row>
    <row r="107" spans="1:34" ht="15">
      <c r="A107" s="158"/>
      <c r="B107" s="178" t="str">
        <f>+CONCATENATE(D122,E122,F122,G122)</f>
        <v>221313M00115O24032531100</v>
      </c>
      <c r="C107" s="95" t="s">
        <v>152</v>
      </c>
      <c r="D107" s="95" t="s">
        <v>293</v>
      </c>
      <c r="E107" s="95" t="s">
        <v>323</v>
      </c>
      <c r="F107" s="95" t="s">
        <v>318</v>
      </c>
      <c r="G107" s="95"/>
      <c r="H107" s="182" t="str">
        <f t="shared" si="35"/>
        <v>2921</v>
      </c>
      <c r="I107" s="182" t="str">
        <f t="shared" si="36"/>
        <v>1</v>
      </c>
      <c r="J107" s="182" t="str">
        <f t="shared" si="37"/>
        <v>1</v>
      </c>
      <c r="K107" s="182" t="str">
        <f t="shared" si="38"/>
        <v>00</v>
      </c>
      <c r="L107" s="181">
        <v>50000</v>
      </c>
      <c r="M107" s="181">
        <v>50000</v>
      </c>
      <c r="N107" s="200">
        <v>50000</v>
      </c>
      <c r="O107" s="201">
        <v>0</v>
      </c>
      <c r="P107" s="181">
        <v>0</v>
      </c>
      <c r="Q107" s="181">
        <f t="shared" si="33"/>
        <v>0</v>
      </c>
      <c r="R107" s="181">
        <f t="shared" si="34"/>
        <v>0</v>
      </c>
      <c r="S107" s="179" t="s">
        <v>141</v>
      </c>
      <c r="T107" s="179" t="s">
        <v>161</v>
      </c>
      <c r="U107" s="179" t="s">
        <v>248</v>
      </c>
      <c r="V107" s="179"/>
      <c r="W107" s="180"/>
      <c r="X107" t="b">
        <f t="shared" si="28"/>
        <v>0</v>
      </c>
      <c r="Y107" t="b">
        <f t="shared" si="29"/>
        <v>0</v>
      </c>
      <c r="Z107" t="b">
        <f t="shared" si="30"/>
        <v>0</v>
      </c>
      <c r="AA107" t="b">
        <f t="shared" si="50"/>
        <v>1</v>
      </c>
      <c r="AB107" s="115">
        <f>Q132-W107</f>
        <v>0</v>
      </c>
      <c r="AE107" s="118">
        <f t="shared" si="32"/>
        <v>0</v>
      </c>
      <c r="AG107" s="184"/>
      <c r="AH107" s="118"/>
    </row>
    <row r="108" spans="1:34" ht="15">
      <c r="A108" s="158"/>
      <c r="B108" s="178"/>
      <c r="C108" s="95" t="s">
        <v>152</v>
      </c>
      <c r="D108" s="95" t="s">
        <v>293</v>
      </c>
      <c r="E108" s="95" t="s">
        <v>323</v>
      </c>
      <c r="F108" s="95" t="s">
        <v>263</v>
      </c>
      <c r="G108" s="95"/>
      <c r="H108" s="182" t="str">
        <f t="shared" si="35"/>
        <v>2931</v>
      </c>
      <c r="I108" s="182" t="str">
        <f t="shared" si="36"/>
        <v>1</v>
      </c>
      <c r="J108" s="182" t="str">
        <f t="shared" si="37"/>
        <v>1</v>
      </c>
      <c r="K108" s="182" t="str">
        <f t="shared" si="38"/>
        <v>00</v>
      </c>
      <c r="L108" s="181">
        <v>10000</v>
      </c>
      <c r="M108" s="181">
        <v>10000</v>
      </c>
      <c r="N108" s="200">
        <v>10000</v>
      </c>
      <c r="O108" s="201">
        <v>0</v>
      </c>
      <c r="P108" s="181">
        <v>0</v>
      </c>
      <c r="Q108" s="181">
        <f t="shared" si="33"/>
        <v>0</v>
      </c>
      <c r="R108" s="181">
        <f t="shared" si="34"/>
        <v>0</v>
      </c>
      <c r="S108" s="179" t="s">
        <v>160</v>
      </c>
      <c r="T108" s="179" t="s">
        <v>154</v>
      </c>
      <c r="U108" s="179" t="s">
        <v>248</v>
      </c>
      <c r="V108" s="179"/>
      <c r="W108" s="180"/>
      <c r="X108" t="b">
        <f t="shared" si="28"/>
        <v>0</v>
      </c>
      <c r="Y108" t="b">
        <f t="shared" si="29"/>
        <v>0</v>
      </c>
      <c r="Z108" t="b">
        <f t="shared" si="30"/>
        <v>0</v>
      </c>
      <c r="AA108" t="b">
        <f t="shared" ref="AA108:AA109" si="51">+V108=G108</f>
        <v>1</v>
      </c>
      <c r="AB108" s="115"/>
      <c r="AE108" s="118">
        <f t="shared" si="32"/>
        <v>0</v>
      </c>
      <c r="AG108" s="184"/>
      <c r="AH108" s="118"/>
    </row>
    <row r="109" spans="1:34" ht="15">
      <c r="A109" s="158"/>
      <c r="B109" s="178" t="e">
        <f>+CONCATENATE(#REF!,#REF!,#REF!,#REF!)</f>
        <v>#REF!</v>
      </c>
      <c r="C109" s="95" t="s">
        <v>152</v>
      </c>
      <c r="D109" s="95" t="s">
        <v>292</v>
      </c>
      <c r="E109" s="95" t="s">
        <v>327</v>
      </c>
      <c r="F109" s="95" t="s">
        <v>263</v>
      </c>
      <c r="G109" s="95"/>
      <c r="H109" s="182" t="str">
        <f t="shared" si="35"/>
        <v>2931</v>
      </c>
      <c r="I109" s="182" t="str">
        <f t="shared" si="36"/>
        <v>1</v>
      </c>
      <c r="J109" s="182" t="str">
        <f t="shared" si="37"/>
        <v>1</v>
      </c>
      <c r="K109" s="182" t="str">
        <f t="shared" si="38"/>
        <v>00</v>
      </c>
      <c r="L109" s="181">
        <v>48000</v>
      </c>
      <c r="M109" s="181">
        <v>48000</v>
      </c>
      <c r="N109" s="200">
        <v>0</v>
      </c>
      <c r="O109" s="201">
        <v>0</v>
      </c>
      <c r="P109" s="181">
        <v>0</v>
      </c>
      <c r="Q109" s="181">
        <f t="shared" si="33"/>
        <v>0</v>
      </c>
      <c r="R109" s="181">
        <f t="shared" si="34"/>
        <v>0</v>
      </c>
      <c r="S109" s="179" t="s">
        <v>160</v>
      </c>
      <c r="T109" s="179" t="s">
        <v>161</v>
      </c>
      <c r="U109" s="179" t="s">
        <v>248</v>
      </c>
      <c r="V109" s="179"/>
      <c r="W109" s="180"/>
      <c r="X109" t="b">
        <f t="shared" si="28"/>
        <v>0</v>
      </c>
      <c r="Y109" t="b">
        <f t="shared" si="29"/>
        <v>0</v>
      </c>
      <c r="Z109" t="b">
        <f t="shared" si="30"/>
        <v>0</v>
      </c>
      <c r="AA109" t="b">
        <f t="shared" si="51"/>
        <v>1</v>
      </c>
      <c r="AB109" s="115" t="e">
        <f>#REF!-W109</f>
        <v>#REF!</v>
      </c>
      <c r="AE109" s="118">
        <f t="shared" si="32"/>
        <v>0</v>
      </c>
      <c r="AG109" s="184"/>
      <c r="AH109" s="118"/>
    </row>
    <row r="110" spans="1:34" ht="15">
      <c r="A110" s="158"/>
      <c r="B110" s="178" t="str">
        <f>+CONCATENATE(D132,E132,F132,G132)</f>
        <v>263320E19815OG4033621100</v>
      </c>
      <c r="C110" s="95" t="s">
        <v>152</v>
      </c>
      <c r="D110" s="95" t="s">
        <v>293</v>
      </c>
      <c r="E110" s="95" t="s">
        <v>323</v>
      </c>
      <c r="F110" s="95" t="s">
        <v>264</v>
      </c>
      <c r="G110" s="95"/>
      <c r="H110" s="182" t="str">
        <f t="shared" si="35"/>
        <v>2941</v>
      </c>
      <c r="I110" s="182" t="str">
        <f t="shared" si="36"/>
        <v>1</v>
      </c>
      <c r="J110" s="182" t="str">
        <f t="shared" si="37"/>
        <v>1</v>
      </c>
      <c r="K110" s="182" t="str">
        <f t="shared" si="38"/>
        <v>00</v>
      </c>
      <c r="L110" s="181">
        <v>300000</v>
      </c>
      <c r="M110" s="181">
        <v>300000</v>
      </c>
      <c r="N110" s="200">
        <v>0</v>
      </c>
      <c r="O110" s="201">
        <v>0</v>
      </c>
      <c r="P110" s="181">
        <v>0</v>
      </c>
      <c r="Q110" s="181">
        <f t="shared" si="33"/>
        <v>0</v>
      </c>
      <c r="R110" s="181">
        <f t="shared" si="34"/>
        <v>0</v>
      </c>
      <c r="S110" s="179" t="s">
        <v>170</v>
      </c>
      <c r="T110" s="179" t="s">
        <v>216</v>
      </c>
      <c r="U110" s="179" t="s">
        <v>248</v>
      </c>
      <c r="V110" s="179"/>
      <c r="W110" s="180"/>
      <c r="X110" t="b">
        <f t="shared" si="28"/>
        <v>0</v>
      </c>
      <c r="Y110" t="b">
        <f t="shared" si="29"/>
        <v>0</v>
      </c>
      <c r="Z110" t="b">
        <f t="shared" si="30"/>
        <v>0</v>
      </c>
      <c r="AA110" t="b">
        <f t="shared" ref="AA110:AA113" si="52">+V110=G110</f>
        <v>1</v>
      </c>
      <c r="AB110" s="115">
        <f>Q133-W110</f>
        <v>0</v>
      </c>
      <c r="AE110" s="118">
        <f t="shared" si="32"/>
        <v>0</v>
      </c>
      <c r="AG110" s="184"/>
      <c r="AH110" s="118"/>
    </row>
    <row r="111" spans="1:34" ht="15">
      <c r="A111" s="158"/>
      <c r="B111" s="178" t="e">
        <f>+CONCATENATE(#REF!,#REF!,#REF!,#REF!)</f>
        <v>#REF!</v>
      </c>
      <c r="C111" s="95" t="s">
        <v>152</v>
      </c>
      <c r="D111" s="95" t="s">
        <v>293</v>
      </c>
      <c r="E111" s="95" t="s">
        <v>323</v>
      </c>
      <c r="F111" s="95" t="s">
        <v>322</v>
      </c>
      <c r="G111" s="95"/>
      <c r="H111" s="182" t="str">
        <f t="shared" si="35"/>
        <v>2961</v>
      </c>
      <c r="I111" s="182" t="str">
        <f t="shared" si="36"/>
        <v>1</v>
      </c>
      <c r="J111" s="182" t="str">
        <f t="shared" si="37"/>
        <v>1</v>
      </c>
      <c r="K111" s="182" t="str">
        <f t="shared" si="38"/>
        <v>00</v>
      </c>
      <c r="L111" s="181">
        <v>11000000</v>
      </c>
      <c r="M111" s="181">
        <v>11000000</v>
      </c>
      <c r="N111" s="200">
        <v>7000000</v>
      </c>
      <c r="O111" s="201">
        <v>0</v>
      </c>
      <c r="P111" s="181">
        <v>0</v>
      </c>
      <c r="Q111" s="181">
        <f t="shared" si="33"/>
        <v>0</v>
      </c>
      <c r="R111" s="181">
        <f t="shared" si="34"/>
        <v>0</v>
      </c>
      <c r="S111" s="179" t="s">
        <v>170</v>
      </c>
      <c r="T111" s="179" t="s">
        <v>161</v>
      </c>
      <c r="U111" s="179" t="s">
        <v>248</v>
      </c>
      <c r="V111" s="179"/>
      <c r="W111" s="180"/>
      <c r="X111" t="b">
        <f t="shared" si="28"/>
        <v>0</v>
      </c>
      <c r="Y111" t="b">
        <f t="shared" si="29"/>
        <v>0</v>
      </c>
      <c r="Z111" t="b">
        <f t="shared" si="30"/>
        <v>0</v>
      </c>
      <c r="AA111" t="b">
        <f t="shared" si="52"/>
        <v>1</v>
      </c>
      <c r="AB111" s="115" t="e">
        <f>#REF!-W111</f>
        <v>#REF!</v>
      </c>
      <c r="AE111" s="118">
        <f t="shared" si="32"/>
        <v>0</v>
      </c>
      <c r="AG111" s="184"/>
      <c r="AH111" s="118"/>
    </row>
    <row r="112" spans="1:34" ht="15">
      <c r="A112" s="158"/>
      <c r="B112" s="178" t="str">
        <f>+CONCATENATE(D134,E134,F134,G134)</f>
        <v>221063E20015O44033711100</v>
      </c>
      <c r="C112" s="95" t="s">
        <v>152</v>
      </c>
      <c r="D112" s="95" t="s">
        <v>288</v>
      </c>
      <c r="E112" s="95" t="s">
        <v>324</v>
      </c>
      <c r="F112" s="95" t="s">
        <v>370</v>
      </c>
      <c r="G112" s="95"/>
      <c r="H112" s="182" t="str">
        <f t="shared" si="35"/>
        <v>2981</v>
      </c>
      <c r="I112" s="182" t="str">
        <f t="shared" si="36"/>
        <v>1</v>
      </c>
      <c r="J112" s="182" t="str">
        <f t="shared" si="37"/>
        <v>1</v>
      </c>
      <c r="K112" s="182" t="str">
        <f t="shared" si="38"/>
        <v>00</v>
      </c>
      <c r="L112" s="181">
        <v>0</v>
      </c>
      <c r="M112" s="181">
        <v>8500</v>
      </c>
      <c r="N112" s="200">
        <v>0</v>
      </c>
      <c r="O112" s="201">
        <v>0</v>
      </c>
      <c r="P112" s="181">
        <v>0</v>
      </c>
      <c r="Q112" s="181">
        <f t="shared" si="33"/>
        <v>0</v>
      </c>
      <c r="R112" s="181">
        <f t="shared" si="34"/>
        <v>0</v>
      </c>
      <c r="S112" s="179" t="s">
        <v>147</v>
      </c>
      <c r="T112" s="179" t="s">
        <v>216</v>
      </c>
      <c r="U112" s="179" t="s">
        <v>249</v>
      </c>
      <c r="V112" s="179"/>
      <c r="W112" s="180"/>
      <c r="X112" t="b">
        <f t="shared" si="28"/>
        <v>0</v>
      </c>
      <c r="Y112" t="b">
        <f t="shared" si="29"/>
        <v>0</v>
      </c>
      <c r="Z112" t="b">
        <f t="shared" si="30"/>
        <v>0</v>
      </c>
      <c r="AA112" t="b">
        <f t="shared" si="52"/>
        <v>1</v>
      </c>
      <c r="AB112" s="115">
        <f>Q135-W112</f>
        <v>0</v>
      </c>
      <c r="AE112" s="118">
        <f t="shared" si="32"/>
        <v>-8500</v>
      </c>
      <c r="AG112" s="184"/>
      <c r="AH112" s="118"/>
    </row>
    <row r="113" spans="1:34" ht="15">
      <c r="A113" s="158"/>
      <c r="B113" s="178" t="str">
        <f>+CONCATENATE(D135,E135,F135,G135)</f>
        <v>221063E20015O54033711100</v>
      </c>
      <c r="C113" s="95" t="s">
        <v>152</v>
      </c>
      <c r="D113" s="95" t="s">
        <v>141</v>
      </c>
      <c r="E113" s="95" t="s">
        <v>323</v>
      </c>
      <c r="F113" s="95" t="s">
        <v>306</v>
      </c>
      <c r="G113" s="95"/>
      <c r="H113" s="182" t="str">
        <f t="shared" si="35"/>
        <v>2981</v>
      </c>
      <c r="I113" s="182" t="str">
        <f t="shared" si="36"/>
        <v>2</v>
      </c>
      <c r="J113" s="182" t="str">
        <f t="shared" si="37"/>
        <v>1</v>
      </c>
      <c r="K113" s="182" t="str">
        <f t="shared" si="38"/>
        <v>A7</v>
      </c>
      <c r="L113" s="181">
        <v>150000</v>
      </c>
      <c r="M113" s="181">
        <v>150000</v>
      </c>
      <c r="N113" s="200">
        <v>0</v>
      </c>
      <c r="O113" s="201">
        <v>0</v>
      </c>
      <c r="P113" s="181">
        <v>0</v>
      </c>
      <c r="Q113" s="181">
        <f t="shared" si="33"/>
        <v>0</v>
      </c>
      <c r="R113" s="181">
        <f t="shared" si="34"/>
        <v>0</v>
      </c>
      <c r="S113" s="179" t="s">
        <v>153</v>
      </c>
      <c r="T113" s="179" t="s">
        <v>154</v>
      </c>
      <c r="U113" s="179" t="s">
        <v>250</v>
      </c>
      <c r="V113" s="179"/>
      <c r="W113" s="180"/>
      <c r="X113" t="b">
        <f t="shared" si="28"/>
        <v>0</v>
      </c>
      <c r="Y113" t="b">
        <f t="shared" si="29"/>
        <v>0</v>
      </c>
      <c r="Z113" t="b">
        <f t="shared" si="30"/>
        <v>0</v>
      </c>
      <c r="AA113" t="b">
        <f t="shared" si="52"/>
        <v>1</v>
      </c>
      <c r="AB113" s="115">
        <f>Q137-W113</f>
        <v>0</v>
      </c>
      <c r="AE113" s="118">
        <f t="shared" si="32"/>
        <v>0</v>
      </c>
      <c r="AG113" s="184"/>
      <c r="AH113" s="118"/>
    </row>
    <row r="114" spans="1:34" ht="15">
      <c r="A114" s="158"/>
      <c r="B114" s="178"/>
      <c r="C114" s="95" t="s">
        <v>152</v>
      </c>
      <c r="D114" s="95" t="s">
        <v>288</v>
      </c>
      <c r="E114" s="95" t="s">
        <v>329</v>
      </c>
      <c r="F114" s="95" t="s">
        <v>306</v>
      </c>
      <c r="G114" s="95"/>
      <c r="H114" s="182" t="str">
        <f t="shared" si="35"/>
        <v>2981</v>
      </c>
      <c r="I114" s="182" t="str">
        <f t="shared" si="36"/>
        <v>2</v>
      </c>
      <c r="J114" s="182" t="str">
        <f t="shared" si="37"/>
        <v>1</v>
      </c>
      <c r="K114" s="182" t="str">
        <f t="shared" si="38"/>
        <v>A7</v>
      </c>
      <c r="L114" s="181">
        <v>1445370</v>
      </c>
      <c r="M114" s="181">
        <v>1445370</v>
      </c>
      <c r="N114" s="200">
        <v>200000</v>
      </c>
      <c r="O114" s="201">
        <v>0</v>
      </c>
      <c r="P114" s="181">
        <v>0</v>
      </c>
      <c r="Q114" s="181">
        <f t="shared" si="33"/>
        <v>0</v>
      </c>
      <c r="R114" s="181">
        <f t="shared" si="34"/>
        <v>0</v>
      </c>
      <c r="S114" s="179" t="s">
        <v>147</v>
      </c>
      <c r="T114" s="179" t="s">
        <v>169</v>
      </c>
      <c r="U114" s="179" t="s">
        <v>250</v>
      </c>
      <c r="V114" s="179"/>
      <c r="W114" s="180"/>
      <c r="X114" t="b">
        <f t="shared" ref="X114:X157" si="53">+S114=D114</f>
        <v>0</v>
      </c>
      <c r="Y114" t="b">
        <f t="shared" ref="Y114:Y157" si="54">+T114=E114</f>
        <v>0</v>
      </c>
      <c r="Z114" t="b">
        <f t="shared" ref="Z114:Z157" si="55">+U114=F114</f>
        <v>0</v>
      </c>
      <c r="AA114" t="b">
        <f t="shared" ref="AA114:AA115" si="56">+V114=G114</f>
        <v>1</v>
      </c>
      <c r="AB114" s="115"/>
      <c r="AE114" s="118">
        <f t="shared" si="32"/>
        <v>0</v>
      </c>
      <c r="AG114" s="184"/>
      <c r="AH114" s="118"/>
    </row>
    <row r="115" spans="1:34" ht="15">
      <c r="A115" s="158"/>
      <c r="B115" s="178" t="str">
        <f>+CONCATENATE(D136,E136,F136,G136)</f>
        <v>221063E20015O64033711100</v>
      </c>
      <c r="C115" s="95" t="s">
        <v>152</v>
      </c>
      <c r="D115" s="95" t="s">
        <v>293</v>
      </c>
      <c r="E115" s="95" t="s">
        <v>323</v>
      </c>
      <c r="F115" s="95" t="s">
        <v>307</v>
      </c>
      <c r="G115" s="95"/>
      <c r="H115" s="182" t="str">
        <f t="shared" si="35"/>
        <v>3121</v>
      </c>
      <c r="I115" s="182" t="str">
        <f t="shared" si="36"/>
        <v>1</v>
      </c>
      <c r="J115" s="182" t="str">
        <f t="shared" si="37"/>
        <v>1</v>
      </c>
      <c r="K115" s="182" t="str">
        <f t="shared" si="38"/>
        <v>00</v>
      </c>
      <c r="L115" s="181">
        <v>3300000</v>
      </c>
      <c r="M115" s="181">
        <v>3300000</v>
      </c>
      <c r="N115" s="200">
        <v>825000</v>
      </c>
      <c r="O115" s="201">
        <v>0</v>
      </c>
      <c r="P115" s="181">
        <v>0</v>
      </c>
      <c r="Q115" s="181">
        <f t="shared" si="33"/>
        <v>0</v>
      </c>
      <c r="R115" s="181">
        <f t="shared" si="34"/>
        <v>0</v>
      </c>
      <c r="S115" s="179" t="s">
        <v>162</v>
      </c>
      <c r="T115" s="179" t="s">
        <v>164</v>
      </c>
      <c r="U115" s="179" t="s">
        <v>250</v>
      </c>
      <c r="V115" s="179"/>
      <c r="W115" s="180"/>
      <c r="X115" t="b">
        <f t="shared" si="53"/>
        <v>0</v>
      </c>
      <c r="Y115" t="b">
        <f t="shared" si="54"/>
        <v>0</v>
      </c>
      <c r="Z115" t="b">
        <f t="shared" si="55"/>
        <v>0</v>
      </c>
      <c r="AA115" t="b">
        <f t="shared" si="56"/>
        <v>1</v>
      </c>
      <c r="AB115" s="115">
        <f>Q139-W115</f>
        <v>0</v>
      </c>
      <c r="AE115" s="118">
        <f t="shared" ref="AE115:AE161" si="57">L115-M115</f>
        <v>0</v>
      </c>
      <c r="AG115" s="184"/>
      <c r="AH115" s="118"/>
    </row>
    <row r="116" spans="1:34" ht="15">
      <c r="A116" s="158"/>
      <c r="B116" s="178" t="str">
        <f>+CONCATENATE(D137,E137,F137,G137)</f>
        <v>221063E20015OB4033711100</v>
      </c>
      <c r="C116" s="95" t="s">
        <v>152</v>
      </c>
      <c r="D116" s="95" t="s">
        <v>288</v>
      </c>
      <c r="E116" s="95" t="s">
        <v>325</v>
      </c>
      <c r="F116" s="95" t="s">
        <v>265</v>
      </c>
      <c r="G116" s="95"/>
      <c r="H116" s="182" t="str">
        <f t="shared" si="35"/>
        <v>3132</v>
      </c>
      <c r="I116" s="182" t="str">
        <f t="shared" si="36"/>
        <v>1</v>
      </c>
      <c r="J116" s="182" t="str">
        <f t="shared" si="37"/>
        <v>1</v>
      </c>
      <c r="K116" s="182" t="str">
        <f t="shared" si="38"/>
        <v>00</v>
      </c>
      <c r="L116" s="181">
        <v>145000</v>
      </c>
      <c r="M116" s="181">
        <v>145000</v>
      </c>
      <c r="N116" s="200">
        <v>0</v>
      </c>
      <c r="O116" s="201">
        <v>0</v>
      </c>
      <c r="P116" s="181">
        <v>0</v>
      </c>
      <c r="Q116" s="181">
        <f t="shared" si="33"/>
        <v>0</v>
      </c>
      <c r="R116" s="181">
        <f t="shared" si="34"/>
        <v>0</v>
      </c>
      <c r="S116" s="179" t="s">
        <v>160</v>
      </c>
      <c r="T116" s="179" t="s">
        <v>164</v>
      </c>
      <c r="U116" s="179" t="s">
        <v>251</v>
      </c>
      <c r="V116" s="179"/>
      <c r="W116" s="180"/>
      <c r="X116" t="b">
        <f t="shared" si="53"/>
        <v>0</v>
      </c>
      <c r="Y116" t="b">
        <f t="shared" si="54"/>
        <v>0</v>
      </c>
      <c r="Z116" t="b">
        <f t="shared" si="55"/>
        <v>0</v>
      </c>
      <c r="AA116" t="b">
        <f t="shared" ref="AA116" si="58">+V116=G116</f>
        <v>1</v>
      </c>
      <c r="AB116" s="115">
        <f>Q140-W116</f>
        <v>0</v>
      </c>
      <c r="AE116" s="118">
        <f t="shared" si="57"/>
        <v>0</v>
      </c>
      <c r="AG116" s="184"/>
      <c r="AH116" s="118"/>
    </row>
    <row r="117" spans="1:34" ht="15">
      <c r="A117" s="158"/>
      <c r="B117" s="178"/>
      <c r="C117" s="95" t="s">
        <v>152</v>
      </c>
      <c r="D117" s="95" t="s">
        <v>293</v>
      </c>
      <c r="E117" s="95" t="s">
        <v>323</v>
      </c>
      <c r="F117" s="95" t="s">
        <v>332</v>
      </c>
      <c r="G117" s="95"/>
      <c r="H117" s="182" t="str">
        <f t="shared" si="35"/>
        <v>3141</v>
      </c>
      <c r="I117" s="182" t="str">
        <f t="shared" si="36"/>
        <v>1</v>
      </c>
      <c r="J117" s="182" t="str">
        <f t="shared" si="37"/>
        <v>1</v>
      </c>
      <c r="K117" s="182" t="str">
        <f t="shared" si="38"/>
        <v>00</v>
      </c>
      <c r="L117" s="181">
        <v>1000000</v>
      </c>
      <c r="M117" s="181">
        <v>1000000</v>
      </c>
      <c r="N117" s="200">
        <v>249999</v>
      </c>
      <c r="O117" s="201">
        <v>0</v>
      </c>
      <c r="P117" s="181">
        <v>0</v>
      </c>
      <c r="Q117" s="181">
        <f t="shared" si="33"/>
        <v>0</v>
      </c>
      <c r="R117" s="181">
        <f t="shared" si="34"/>
        <v>0</v>
      </c>
      <c r="S117" s="179" t="s">
        <v>140</v>
      </c>
      <c r="T117" s="179" t="s">
        <v>161</v>
      </c>
      <c r="U117" s="179" t="s">
        <v>252</v>
      </c>
      <c r="V117" s="179"/>
      <c r="W117" s="180"/>
      <c r="X117" t="b">
        <f t="shared" si="53"/>
        <v>0</v>
      </c>
      <c r="Y117" t="b">
        <f t="shared" si="54"/>
        <v>0</v>
      </c>
      <c r="Z117" t="b">
        <f t="shared" si="55"/>
        <v>0</v>
      </c>
      <c r="AA117" t="b">
        <f t="shared" ref="AA117:AA118" si="59">+V117=G117</f>
        <v>1</v>
      </c>
      <c r="AB117" s="115"/>
      <c r="AE117" s="118">
        <f t="shared" si="57"/>
        <v>0</v>
      </c>
      <c r="AG117" s="184"/>
      <c r="AH117" s="118"/>
    </row>
    <row r="118" spans="1:34" ht="15">
      <c r="A118" s="158"/>
      <c r="B118" s="178" t="str">
        <f>+CONCATENATE(D139,E139,F139,G139)</f>
        <v>221063E20015OG4033711100</v>
      </c>
      <c r="C118" s="95" t="s">
        <v>152</v>
      </c>
      <c r="D118" s="95" t="s">
        <v>293</v>
      </c>
      <c r="E118" s="95" t="s">
        <v>323</v>
      </c>
      <c r="F118" s="95" t="s">
        <v>308</v>
      </c>
      <c r="G118" s="95"/>
      <c r="H118" s="182" t="str">
        <f t="shared" si="35"/>
        <v>3161</v>
      </c>
      <c r="I118" s="182" t="str">
        <f t="shared" si="36"/>
        <v>1</v>
      </c>
      <c r="J118" s="182" t="str">
        <f t="shared" si="37"/>
        <v>1</v>
      </c>
      <c r="K118" s="182" t="str">
        <f t="shared" si="38"/>
        <v>00</v>
      </c>
      <c r="L118" s="181">
        <v>75787</v>
      </c>
      <c r="M118" s="181">
        <v>75787</v>
      </c>
      <c r="N118" s="200">
        <v>75787</v>
      </c>
      <c r="O118" s="201">
        <v>0</v>
      </c>
      <c r="P118" s="181">
        <v>0</v>
      </c>
      <c r="Q118" s="181">
        <f t="shared" si="33"/>
        <v>0</v>
      </c>
      <c r="R118" s="181">
        <f t="shared" si="34"/>
        <v>0</v>
      </c>
      <c r="S118" s="179" t="s">
        <v>140</v>
      </c>
      <c r="T118" s="179" t="s">
        <v>164</v>
      </c>
      <c r="U118" s="179" t="s">
        <v>252</v>
      </c>
      <c r="V118" s="179"/>
      <c r="W118" s="180"/>
      <c r="X118" t="b">
        <f t="shared" si="53"/>
        <v>0</v>
      </c>
      <c r="Y118" t="b">
        <f t="shared" si="54"/>
        <v>0</v>
      </c>
      <c r="Z118" t="b">
        <f t="shared" si="55"/>
        <v>0</v>
      </c>
      <c r="AA118" t="b">
        <f t="shared" si="59"/>
        <v>1</v>
      </c>
      <c r="AB118" s="115">
        <f>Q141-W118</f>
        <v>0</v>
      </c>
      <c r="AE118" s="118">
        <f t="shared" si="57"/>
        <v>0</v>
      </c>
      <c r="AG118" s="184"/>
      <c r="AH118" s="118"/>
    </row>
    <row r="119" spans="1:34" ht="15">
      <c r="A119" s="158"/>
      <c r="B119" s="178" t="str">
        <f>+CONCATENATE(D140,E140,F140,G140)</f>
        <v>221063E20015OG4033911100</v>
      </c>
      <c r="C119" s="95" t="s">
        <v>152</v>
      </c>
      <c r="D119" s="95" t="s">
        <v>293</v>
      </c>
      <c r="E119" s="95" t="s">
        <v>323</v>
      </c>
      <c r="F119" s="95" t="s">
        <v>333</v>
      </c>
      <c r="G119" s="95"/>
      <c r="H119" s="182" t="str">
        <f t="shared" si="35"/>
        <v>3171</v>
      </c>
      <c r="I119" s="182" t="str">
        <f t="shared" si="36"/>
        <v>1</v>
      </c>
      <c r="J119" s="182" t="str">
        <f t="shared" si="37"/>
        <v>1</v>
      </c>
      <c r="K119" s="182" t="str">
        <f t="shared" si="38"/>
        <v>00</v>
      </c>
      <c r="L119" s="181">
        <v>1300000</v>
      </c>
      <c r="M119" s="181">
        <v>1300000</v>
      </c>
      <c r="N119" s="200">
        <v>324999</v>
      </c>
      <c r="O119" s="201">
        <v>0</v>
      </c>
      <c r="P119" s="181">
        <v>0</v>
      </c>
      <c r="Q119" s="181">
        <f t="shared" si="33"/>
        <v>0</v>
      </c>
      <c r="R119" s="181">
        <f t="shared" si="34"/>
        <v>0</v>
      </c>
      <c r="S119" s="179" t="s">
        <v>141</v>
      </c>
      <c r="T119" s="179" t="s">
        <v>164</v>
      </c>
      <c r="U119" s="179" t="s">
        <v>252</v>
      </c>
      <c r="V119" s="179"/>
      <c r="W119" s="180"/>
      <c r="X119" t="b">
        <f t="shared" si="53"/>
        <v>0</v>
      </c>
      <c r="Y119" t="b">
        <f t="shared" si="54"/>
        <v>0</v>
      </c>
      <c r="Z119" t="b">
        <f t="shared" si="55"/>
        <v>0</v>
      </c>
      <c r="AA119" t="b">
        <f t="shared" ref="AA119:AA122" si="60">+V119=G119</f>
        <v>1</v>
      </c>
      <c r="AB119" s="115">
        <f>Q142-W119</f>
        <v>0</v>
      </c>
      <c r="AE119" s="118">
        <f t="shared" si="57"/>
        <v>0</v>
      </c>
      <c r="AG119" s="184"/>
      <c r="AH119" s="118"/>
    </row>
    <row r="120" spans="1:34" ht="15">
      <c r="A120" s="158"/>
      <c r="B120" s="178" t="str">
        <f>+CONCATENATE(D141,E141,F141,G141)</f>
        <v>242218E18815O34033911100</v>
      </c>
      <c r="C120" s="95" t="s">
        <v>152</v>
      </c>
      <c r="D120" s="95" t="s">
        <v>293</v>
      </c>
      <c r="E120" s="95" t="s">
        <v>323</v>
      </c>
      <c r="F120" s="95" t="s">
        <v>266</v>
      </c>
      <c r="G120" s="95"/>
      <c r="H120" s="182" t="str">
        <f t="shared" si="35"/>
        <v>3221</v>
      </c>
      <c r="I120" s="182" t="str">
        <f t="shared" si="36"/>
        <v>1</v>
      </c>
      <c r="J120" s="182" t="str">
        <f t="shared" si="37"/>
        <v>1</v>
      </c>
      <c r="K120" s="182" t="str">
        <f t="shared" si="38"/>
        <v>00</v>
      </c>
      <c r="L120" s="181">
        <v>7500000</v>
      </c>
      <c r="M120" s="181">
        <v>7500000</v>
      </c>
      <c r="N120" s="200">
        <v>1875000</v>
      </c>
      <c r="O120" s="201">
        <v>603657.68000000005</v>
      </c>
      <c r="P120" s="181">
        <v>603657.68000000005</v>
      </c>
      <c r="Q120" s="181">
        <f t="shared" si="33"/>
        <v>1207315.3600000001</v>
      </c>
      <c r="R120" s="181">
        <f t="shared" si="34"/>
        <v>1207315.3600000001</v>
      </c>
      <c r="S120" s="179" t="s">
        <v>160</v>
      </c>
      <c r="T120" s="179" t="s">
        <v>164</v>
      </c>
      <c r="U120" s="179" t="s">
        <v>252</v>
      </c>
      <c r="V120" s="179"/>
      <c r="W120" s="180"/>
      <c r="X120" t="b">
        <f t="shared" si="53"/>
        <v>0</v>
      </c>
      <c r="Y120" t="b">
        <f t="shared" si="54"/>
        <v>0</v>
      </c>
      <c r="Z120" t="b">
        <f t="shared" si="55"/>
        <v>0</v>
      </c>
      <c r="AA120" t="b">
        <f t="shared" si="60"/>
        <v>1</v>
      </c>
      <c r="AB120" s="115" t="e">
        <f>#REF!-W120</f>
        <v>#REF!</v>
      </c>
      <c r="AE120" s="118">
        <f t="shared" si="57"/>
        <v>0</v>
      </c>
      <c r="AG120" s="184"/>
      <c r="AH120" s="118"/>
    </row>
    <row r="121" spans="1:34" ht="15">
      <c r="A121" s="158"/>
      <c r="B121" s="178" t="e">
        <f>+CONCATENATE(#REF!,#REF!,#REF!,#REF!)</f>
        <v>#REF!</v>
      </c>
      <c r="C121" s="95" t="s">
        <v>152</v>
      </c>
      <c r="D121" s="95" t="s">
        <v>288</v>
      </c>
      <c r="E121" s="95" t="s">
        <v>323</v>
      </c>
      <c r="F121" s="95" t="s">
        <v>334</v>
      </c>
      <c r="G121" s="95"/>
      <c r="H121" s="182" t="str">
        <f t="shared" si="35"/>
        <v>3252</v>
      </c>
      <c r="I121" s="182" t="str">
        <f t="shared" si="36"/>
        <v>1</v>
      </c>
      <c r="J121" s="182" t="str">
        <f t="shared" si="37"/>
        <v>1</v>
      </c>
      <c r="K121" s="182" t="str">
        <f t="shared" si="38"/>
        <v>00</v>
      </c>
      <c r="L121" s="181">
        <v>72249973</v>
      </c>
      <c r="M121" s="181">
        <v>72249973</v>
      </c>
      <c r="N121" s="200">
        <v>22650000</v>
      </c>
      <c r="O121" s="201">
        <v>7104025.5</v>
      </c>
      <c r="P121" s="181">
        <v>0</v>
      </c>
      <c r="Q121" s="181">
        <f t="shared" si="33"/>
        <v>7104025.5</v>
      </c>
      <c r="R121" s="181">
        <f t="shared" si="34"/>
        <v>7104025.5</v>
      </c>
      <c r="S121" s="179" t="s">
        <v>157</v>
      </c>
      <c r="T121" s="179" t="s">
        <v>164</v>
      </c>
      <c r="U121" s="179" t="s">
        <v>252</v>
      </c>
      <c r="V121" s="179"/>
      <c r="W121" s="180"/>
      <c r="X121" t="b">
        <f t="shared" si="53"/>
        <v>0</v>
      </c>
      <c r="Y121" t="b">
        <f t="shared" si="54"/>
        <v>0</v>
      </c>
      <c r="Z121" t="b">
        <f t="shared" si="55"/>
        <v>0</v>
      </c>
      <c r="AA121" t="b">
        <f t="shared" si="60"/>
        <v>1</v>
      </c>
      <c r="AB121" s="115" t="e">
        <f>#REF!-W121</f>
        <v>#REF!</v>
      </c>
      <c r="AE121" s="118">
        <f t="shared" si="57"/>
        <v>0</v>
      </c>
      <c r="AG121" s="184"/>
      <c r="AH121" s="118"/>
    </row>
    <row r="122" spans="1:34" ht="15">
      <c r="A122" s="158"/>
      <c r="B122" s="178" t="str">
        <f>+CONCATENATE(D144,E144,F144,G144)</f>
        <v>221313M00115O24035212100</v>
      </c>
      <c r="C122" s="95" t="s">
        <v>152</v>
      </c>
      <c r="D122" s="95" t="s">
        <v>293</v>
      </c>
      <c r="E122" s="95" t="s">
        <v>323</v>
      </c>
      <c r="F122" s="95" t="s">
        <v>279</v>
      </c>
      <c r="G122" s="95"/>
      <c r="H122" s="182" t="str">
        <f t="shared" si="35"/>
        <v>3253</v>
      </c>
      <c r="I122" s="182" t="str">
        <f t="shared" si="36"/>
        <v>1</v>
      </c>
      <c r="J122" s="182" t="str">
        <f t="shared" si="37"/>
        <v>1</v>
      </c>
      <c r="K122" s="182" t="str">
        <f t="shared" si="38"/>
        <v>00</v>
      </c>
      <c r="L122" s="181">
        <v>2500000</v>
      </c>
      <c r="M122" s="181">
        <v>2500000</v>
      </c>
      <c r="N122" s="200">
        <v>1000000</v>
      </c>
      <c r="O122" s="201">
        <v>0</v>
      </c>
      <c r="P122" s="181">
        <v>0</v>
      </c>
      <c r="Q122" s="181">
        <f t="shared" si="33"/>
        <v>0</v>
      </c>
      <c r="R122" s="181">
        <f t="shared" si="34"/>
        <v>0</v>
      </c>
      <c r="S122" s="179" t="s">
        <v>162</v>
      </c>
      <c r="T122" s="179" t="s">
        <v>164</v>
      </c>
      <c r="U122" s="179" t="s">
        <v>252</v>
      </c>
      <c r="V122" s="179"/>
      <c r="W122" s="180"/>
      <c r="X122" t="b">
        <f t="shared" si="53"/>
        <v>0</v>
      </c>
      <c r="Y122" t="b">
        <f t="shared" si="54"/>
        <v>0</v>
      </c>
      <c r="Z122" t="b">
        <f t="shared" si="55"/>
        <v>0</v>
      </c>
      <c r="AA122" t="b">
        <f t="shared" si="60"/>
        <v>1</v>
      </c>
      <c r="AB122" s="115">
        <f>Q145-W122</f>
        <v>0</v>
      </c>
      <c r="AE122" s="118">
        <f t="shared" si="57"/>
        <v>0</v>
      </c>
      <c r="AG122" s="184"/>
      <c r="AH122" s="118"/>
    </row>
    <row r="123" spans="1:34" ht="15">
      <c r="A123" s="158"/>
      <c r="B123" s="178"/>
      <c r="C123" s="95" t="s">
        <v>152</v>
      </c>
      <c r="D123" s="95" t="s">
        <v>293</v>
      </c>
      <c r="E123" s="95" t="s">
        <v>323</v>
      </c>
      <c r="F123" s="95" t="s">
        <v>267</v>
      </c>
      <c r="G123" s="95"/>
      <c r="H123" s="182" t="str">
        <f t="shared" si="35"/>
        <v>3291</v>
      </c>
      <c r="I123" s="182" t="str">
        <f t="shared" si="36"/>
        <v>1</v>
      </c>
      <c r="J123" s="182" t="str">
        <f t="shared" si="37"/>
        <v>1</v>
      </c>
      <c r="K123" s="182" t="str">
        <f t="shared" si="38"/>
        <v>00</v>
      </c>
      <c r="L123" s="181">
        <v>12500000</v>
      </c>
      <c r="M123" s="181">
        <v>12500000</v>
      </c>
      <c r="N123" s="200">
        <v>3000000</v>
      </c>
      <c r="O123" s="201">
        <v>1163473.55</v>
      </c>
      <c r="P123" s="181">
        <v>0</v>
      </c>
      <c r="Q123" s="181">
        <f t="shared" si="33"/>
        <v>1163473.55</v>
      </c>
      <c r="R123" s="181">
        <f t="shared" si="34"/>
        <v>1163473.55</v>
      </c>
      <c r="S123" s="179" t="s">
        <v>153</v>
      </c>
      <c r="T123" s="179" t="s">
        <v>216</v>
      </c>
      <c r="U123" s="179" t="s">
        <v>253</v>
      </c>
      <c r="V123" s="179"/>
      <c r="W123" s="180"/>
      <c r="X123" t="b">
        <f t="shared" si="53"/>
        <v>0</v>
      </c>
      <c r="Y123" t="b">
        <f t="shared" si="54"/>
        <v>0</v>
      </c>
      <c r="Z123" t="b">
        <f t="shared" si="55"/>
        <v>0</v>
      </c>
      <c r="AA123" t="b">
        <f t="shared" ref="AA123:AA132" si="61">+V123=G123</f>
        <v>1</v>
      </c>
      <c r="AB123" s="115"/>
      <c r="AE123" s="118">
        <f t="shared" si="57"/>
        <v>0</v>
      </c>
      <c r="AG123" s="184"/>
      <c r="AH123" s="118"/>
    </row>
    <row r="124" spans="1:34" ht="15">
      <c r="A124" s="158"/>
      <c r="B124" s="178"/>
      <c r="C124" s="95" t="s">
        <v>152</v>
      </c>
      <c r="D124" s="95" t="s">
        <v>292</v>
      </c>
      <c r="E124" s="95" t="s">
        <v>329</v>
      </c>
      <c r="F124" s="95" t="s">
        <v>267</v>
      </c>
      <c r="G124" s="95"/>
      <c r="H124" s="182" t="str">
        <f t="shared" si="35"/>
        <v>3291</v>
      </c>
      <c r="I124" s="182" t="str">
        <f t="shared" si="36"/>
        <v>1</v>
      </c>
      <c r="J124" s="182" t="str">
        <f t="shared" si="37"/>
        <v>1</v>
      </c>
      <c r="K124" s="182" t="str">
        <f t="shared" si="38"/>
        <v>00</v>
      </c>
      <c r="L124" s="181">
        <v>27355</v>
      </c>
      <c r="M124" s="181">
        <v>27355</v>
      </c>
      <c r="N124" s="200">
        <v>0</v>
      </c>
      <c r="O124" s="201">
        <v>0</v>
      </c>
      <c r="P124" s="181">
        <v>0</v>
      </c>
      <c r="Q124" s="181">
        <f t="shared" si="33"/>
        <v>0</v>
      </c>
      <c r="R124" s="181">
        <f t="shared" si="34"/>
        <v>0</v>
      </c>
      <c r="S124" s="179" t="s">
        <v>153</v>
      </c>
      <c r="T124" s="179" t="s">
        <v>169</v>
      </c>
      <c r="U124" s="179" t="s">
        <v>253</v>
      </c>
      <c r="V124" s="179"/>
      <c r="W124" s="180"/>
      <c r="X124" t="b">
        <f t="shared" si="53"/>
        <v>0</v>
      </c>
      <c r="Y124" t="b">
        <f t="shared" si="54"/>
        <v>0</v>
      </c>
      <c r="Z124" t="b">
        <f t="shared" si="55"/>
        <v>0</v>
      </c>
      <c r="AA124" t="b">
        <f t="shared" si="61"/>
        <v>1</v>
      </c>
      <c r="AB124" s="115"/>
      <c r="AE124" s="118">
        <f t="shared" si="57"/>
        <v>0</v>
      </c>
      <c r="AG124" s="184"/>
      <c r="AH124" s="118"/>
    </row>
    <row r="125" spans="1:34" ht="15">
      <c r="A125" s="158"/>
      <c r="B125" s="178"/>
      <c r="C125" s="95" t="s">
        <v>152</v>
      </c>
      <c r="D125" s="95" t="s">
        <v>292</v>
      </c>
      <c r="E125" s="95" t="s">
        <v>325</v>
      </c>
      <c r="F125" s="95" t="s">
        <v>267</v>
      </c>
      <c r="G125" s="95"/>
      <c r="H125" s="182" t="str">
        <f t="shared" si="35"/>
        <v>3291</v>
      </c>
      <c r="I125" s="182" t="str">
        <f t="shared" si="36"/>
        <v>1</v>
      </c>
      <c r="J125" s="182" t="str">
        <f t="shared" si="37"/>
        <v>1</v>
      </c>
      <c r="K125" s="182" t="str">
        <f t="shared" si="38"/>
        <v>00</v>
      </c>
      <c r="L125" s="181">
        <v>123948</v>
      </c>
      <c r="M125" s="181">
        <v>123948</v>
      </c>
      <c r="N125" s="200">
        <v>0</v>
      </c>
      <c r="O125" s="201">
        <v>0</v>
      </c>
      <c r="P125" s="181">
        <v>0</v>
      </c>
      <c r="Q125" s="181">
        <f t="shared" si="33"/>
        <v>0</v>
      </c>
      <c r="R125" s="181">
        <f t="shared" si="34"/>
        <v>0</v>
      </c>
      <c r="S125" s="179" t="s">
        <v>153</v>
      </c>
      <c r="T125" s="179" t="s">
        <v>154</v>
      </c>
      <c r="U125" s="179" t="s">
        <v>253</v>
      </c>
      <c r="V125" s="179"/>
      <c r="W125" s="180"/>
      <c r="X125" t="b">
        <f t="shared" si="53"/>
        <v>0</v>
      </c>
      <c r="Y125" t="b">
        <f t="shared" si="54"/>
        <v>0</v>
      </c>
      <c r="Z125" t="b">
        <f t="shared" si="55"/>
        <v>0</v>
      </c>
      <c r="AA125" t="b">
        <f t="shared" si="61"/>
        <v>1</v>
      </c>
      <c r="AB125" s="115"/>
      <c r="AE125" s="118">
        <f t="shared" si="57"/>
        <v>0</v>
      </c>
      <c r="AG125" s="184"/>
      <c r="AH125" s="118"/>
    </row>
    <row r="126" spans="1:34" ht="15">
      <c r="A126" s="158"/>
      <c r="B126" s="178"/>
      <c r="C126" s="95" t="s">
        <v>152</v>
      </c>
      <c r="D126" s="95" t="s">
        <v>291</v>
      </c>
      <c r="E126" s="95" t="s">
        <v>329</v>
      </c>
      <c r="F126" s="95" t="s">
        <v>267</v>
      </c>
      <c r="G126" s="95"/>
      <c r="H126" s="182" t="str">
        <f t="shared" si="35"/>
        <v>3291</v>
      </c>
      <c r="I126" s="182" t="str">
        <f t="shared" si="36"/>
        <v>1</v>
      </c>
      <c r="J126" s="182" t="str">
        <f t="shared" si="37"/>
        <v>1</v>
      </c>
      <c r="K126" s="182" t="str">
        <f t="shared" si="38"/>
        <v>00</v>
      </c>
      <c r="L126" s="181">
        <v>30987</v>
      </c>
      <c r="M126" s="181">
        <v>30987</v>
      </c>
      <c r="N126" s="200">
        <v>0</v>
      </c>
      <c r="O126" s="201">
        <v>0</v>
      </c>
      <c r="P126" s="181">
        <v>0</v>
      </c>
      <c r="Q126" s="181">
        <f t="shared" si="33"/>
        <v>0</v>
      </c>
      <c r="R126" s="181">
        <f t="shared" si="34"/>
        <v>0</v>
      </c>
      <c r="S126" s="179" t="s">
        <v>153</v>
      </c>
      <c r="T126" s="179" t="s">
        <v>164</v>
      </c>
      <c r="U126" s="179" t="s">
        <v>253</v>
      </c>
      <c r="V126" s="179"/>
      <c r="W126" s="180"/>
      <c r="X126" t="b">
        <f t="shared" si="53"/>
        <v>0</v>
      </c>
      <c r="Y126" t="b">
        <f t="shared" si="54"/>
        <v>0</v>
      </c>
      <c r="Z126" t="b">
        <f t="shared" si="55"/>
        <v>0</v>
      </c>
      <c r="AA126" t="b">
        <f t="shared" si="61"/>
        <v>1</v>
      </c>
      <c r="AB126" s="115"/>
      <c r="AE126" s="118">
        <f t="shared" si="57"/>
        <v>0</v>
      </c>
      <c r="AG126" s="184"/>
      <c r="AH126" s="118"/>
    </row>
    <row r="127" spans="1:34" ht="15">
      <c r="A127" s="158"/>
      <c r="B127" s="178"/>
      <c r="C127" s="95" t="s">
        <v>152</v>
      </c>
      <c r="D127" s="95" t="s">
        <v>293</v>
      </c>
      <c r="E127" s="95" t="s">
        <v>323</v>
      </c>
      <c r="F127" s="95" t="s">
        <v>268</v>
      </c>
      <c r="G127" s="95"/>
      <c r="H127" s="182" t="str">
        <f t="shared" si="35"/>
        <v>3341</v>
      </c>
      <c r="I127" s="182" t="str">
        <f t="shared" si="36"/>
        <v>1</v>
      </c>
      <c r="J127" s="182" t="str">
        <f t="shared" si="37"/>
        <v>1</v>
      </c>
      <c r="K127" s="182" t="str">
        <f t="shared" si="38"/>
        <v>00</v>
      </c>
      <c r="L127" s="181">
        <v>1000000</v>
      </c>
      <c r="M127" s="181">
        <v>1000000</v>
      </c>
      <c r="N127" s="200">
        <v>300000</v>
      </c>
      <c r="O127" s="201">
        <v>0</v>
      </c>
      <c r="P127" s="181">
        <v>0</v>
      </c>
      <c r="Q127" s="181">
        <f t="shared" si="33"/>
        <v>0</v>
      </c>
      <c r="R127" s="181">
        <f t="shared" si="34"/>
        <v>0</v>
      </c>
      <c r="S127" s="179" t="s">
        <v>139</v>
      </c>
      <c r="T127" s="179" t="s">
        <v>164</v>
      </c>
      <c r="U127" s="179" t="s">
        <v>253</v>
      </c>
      <c r="V127" s="179"/>
      <c r="W127" s="180"/>
      <c r="X127" t="b">
        <f t="shared" si="53"/>
        <v>0</v>
      </c>
      <c r="Y127" t="b">
        <f t="shared" si="54"/>
        <v>0</v>
      </c>
      <c r="Z127" t="b">
        <f t="shared" si="55"/>
        <v>0</v>
      </c>
      <c r="AA127" t="b">
        <f t="shared" si="61"/>
        <v>1</v>
      </c>
      <c r="AB127" s="115"/>
      <c r="AE127" s="118">
        <f t="shared" si="57"/>
        <v>0</v>
      </c>
      <c r="AG127" s="184"/>
      <c r="AH127" s="118"/>
    </row>
    <row r="128" spans="1:34" ht="15">
      <c r="A128" s="158"/>
      <c r="B128" s="178"/>
      <c r="C128" s="95" t="s">
        <v>152</v>
      </c>
      <c r="D128" s="95" t="s">
        <v>290</v>
      </c>
      <c r="E128" s="95" t="s">
        <v>324</v>
      </c>
      <c r="F128" s="95" t="s">
        <v>268</v>
      </c>
      <c r="G128" s="95"/>
      <c r="H128" s="182" t="str">
        <f t="shared" si="35"/>
        <v>3341</v>
      </c>
      <c r="I128" s="182" t="str">
        <f t="shared" si="36"/>
        <v>1</v>
      </c>
      <c r="J128" s="182" t="str">
        <f t="shared" si="37"/>
        <v>1</v>
      </c>
      <c r="K128" s="182" t="str">
        <f t="shared" si="38"/>
        <v>00</v>
      </c>
      <c r="L128" s="181">
        <v>499335</v>
      </c>
      <c r="M128" s="181">
        <v>499335</v>
      </c>
      <c r="N128" s="200">
        <v>0</v>
      </c>
      <c r="O128" s="201">
        <v>0</v>
      </c>
      <c r="P128" s="181">
        <v>0</v>
      </c>
      <c r="Q128" s="181">
        <f t="shared" si="33"/>
        <v>0</v>
      </c>
      <c r="R128" s="181">
        <f t="shared" si="34"/>
        <v>0</v>
      </c>
      <c r="S128" s="179" t="s">
        <v>140</v>
      </c>
      <c r="T128" s="179" t="s">
        <v>216</v>
      </c>
      <c r="U128" s="179" t="s">
        <v>253</v>
      </c>
      <c r="V128" s="179"/>
      <c r="W128" s="180"/>
      <c r="X128" t="b">
        <f t="shared" si="53"/>
        <v>0</v>
      </c>
      <c r="Y128" t="b">
        <f t="shared" si="54"/>
        <v>0</v>
      </c>
      <c r="Z128" t="b">
        <f t="shared" si="55"/>
        <v>0</v>
      </c>
      <c r="AA128" t="b">
        <f t="shared" si="61"/>
        <v>1</v>
      </c>
      <c r="AB128" s="115"/>
      <c r="AE128" s="118">
        <f t="shared" si="57"/>
        <v>0</v>
      </c>
      <c r="AG128" s="184"/>
      <c r="AH128" s="118"/>
    </row>
    <row r="129" spans="1:34" ht="15">
      <c r="A129" s="158"/>
      <c r="B129" s="178"/>
      <c r="C129" s="95" t="s">
        <v>152</v>
      </c>
      <c r="D129" s="95" t="s">
        <v>326</v>
      </c>
      <c r="E129" s="95" t="s">
        <v>325</v>
      </c>
      <c r="F129" s="95" t="s">
        <v>269</v>
      </c>
      <c r="G129" s="95"/>
      <c r="H129" s="182" t="str">
        <f t="shared" si="35"/>
        <v>3362</v>
      </c>
      <c r="I129" s="182" t="str">
        <f t="shared" si="36"/>
        <v>1</v>
      </c>
      <c r="J129" s="182" t="str">
        <f t="shared" si="37"/>
        <v>1</v>
      </c>
      <c r="K129" s="182" t="str">
        <f t="shared" si="38"/>
        <v>00</v>
      </c>
      <c r="L129" s="181">
        <v>1000000</v>
      </c>
      <c r="M129" s="181">
        <v>1000000</v>
      </c>
      <c r="N129" s="200">
        <v>249999</v>
      </c>
      <c r="O129" s="201">
        <v>0</v>
      </c>
      <c r="P129" s="181">
        <v>0</v>
      </c>
      <c r="Q129" s="181">
        <f t="shared" si="33"/>
        <v>0</v>
      </c>
      <c r="R129" s="181">
        <f t="shared" si="34"/>
        <v>0</v>
      </c>
      <c r="S129" s="179" t="s">
        <v>140</v>
      </c>
      <c r="T129" s="179" t="s">
        <v>154</v>
      </c>
      <c r="U129" s="179" t="s">
        <v>253</v>
      </c>
      <c r="V129" s="179"/>
      <c r="W129" s="180"/>
      <c r="X129" t="b">
        <f t="shared" si="53"/>
        <v>0</v>
      </c>
      <c r="Y129" t="b">
        <f t="shared" si="54"/>
        <v>0</v>
      </c>
      <c r="Z129" t="b">
        <f t="shared" si="55"/>
        <v>0</v>
      </c>
      <c r="AA129" t="b">
        <f t="shared" si="61"/>
        <v>1</v>
      </c>
      <c r="AB129" s="115"/>
      <c r="AE129" s="118">
        <f t="shared" si="57"/>
        <v>0</v>
      </c>
      <c r="AG129" s="184"/>
      <c r="AH129" s="118"/>
    </row>
    <row r="130" spans="1:34" ht="15">
      <c r="A130" s="158"/>
      <c r="B130" s="178"/>
      <c r="C130" s="95" t="s">
        <v>152</v>
      </c>
      <c r="D130" s="95" t="s">
        <v>293</v>
      </c>
      <c r="E130" s="95" t="s">
        <v>323</v>
      </c>
      <c r="F130" s="95" t="s">
        <v>269</v>
      </c>
      <c r="G130" s="95"/>
      <c r="H130" s="182" t="str">
        <f t="shared" si="35"/>
        <v>3362</v>
      </c>
      <c r="I130" s="182" t="str">
        <f t="shared" si="36"/>
        <v>1</v>
      </c>
      <c r="J130" s="182" t="str">
        <f t="shared" si="37"/>
        <v>1</v>
      </c>
      <c r="K130" s="182" t="str">
        <f t="shared" si="38"/>
        <v>00</v>
      </c>
      <c r="L130" s="181">
        <v>4500000</v>
      </c>
      <c r="M130" s="181">
        <v>4500000</v>
      </c>
      <c r="N130" s="200">
        <v>1500000</v>
      </c>
      <c r="O130" s="201">
        <v>0</v>
      </c>
      <c r="P130" s="181">
        <v>0</v>
      </c>
      <c r="Q130" s="181">
        <f t="shared" si="33"/>
        <v>0</v>
      </c>
      <c r="R130" s="181">
        <f t="shared" si="34"/>
        <v>0</v>
      </c>
      <c r="S130" s="179" t="s">
        <v>140</v>
      </c>
      <c r="T130" s="179" t="s">
        <v>159</v>
      </c>
      <c r="U130" s="179" t="s">
        <v>253</v>
      </c>
      <c r="V130" s="179"/>
      <c r="W130" s="180"/>
      <c r="X130" t="b">
        <f t="shared" si="53"/>
        <v>0</v>
      </c>
      <c r="Y130" t="b">
        <f t="shared" si="54"/>
        <v>0</v>
      </c>
      <c r="Z130" t="b">
        <f t="shared" si="55"/>
        <v>0</v>
      </c>
      <c r="AA130" t="b">
        <f t="shared" si="61"/>
        <v>1</v>
      </c>
      <c r="AB130" s="115"/>
      <c r="AE130" s="118">
        <f t="shared" si="57"/>
        <v>0</v>
      </c>
      <c r="AG130" s="184"/>
      <c r="AH130" s="118"/>
    </row>
    <row r="131" spans="1:34" ht="15">
      <c r="A131" s="158"/>
      <c r="B131" s="178"/>
      <c r="C131" s="95" t="s">
        <v>152</v>
      </c>
      <c r="D131" s="95" t="s">
        <v>293</v>
      </c>
      <c r="E131" s="95" t="s">
        <v>325</v>
      </c>
      <c r="F131" s="95" t="s">
        <v>269</v>
      </c>
      <c r="G131" s="95"/>
      <c r="H131" s="182" t="str">
        <f t="shared" si="35"/>
        <v>3362</v>
      </c>
      <c r="I131" s="182" t="str">
        <f t="shared" si="36"/>
        <v>1</v>
      </c>
      <c r="J131" s="182" t="str">
        <f t="shared" si="37"/>
        <v>1</v>
      </c>
      <c r="K131" s="182" t="str">
        <f t="shared" si="38"/>
        <v>00</v>
      </c>
      <c r="L131" s="181">
        <v>1200000</v>
      </c>
      <c r="M131" s="181">
        <v>1200000</v>
      </c>
      <c r="N131" s="200">
        <v>550000</v>
      </c>
      <c r="O131" s="201">
        <v>0</v>
      </c>
      <c r="P131" s="181">
        <v>0</v>
      </c>
      <c r="Q131" s="181">
        <f t="shared" si="33"/>
        <v>0</v>
      </c>
      <c r="R131" s="181">
        <f t="shared" si="34"/>
        <v>0</v>
      </c>
      <c r="S131" s="179" t="s">
        <v>140</v>
      </c>
      <c r="T131" s="179" t="s">
        <v>171</v>
      </c>
      <c r="U131" s="179" t="s">
        <v>253</v>
      </c>
      <c r="V131" s="179"/>
      <c r="W131" s="180"/>
      <c r="X131" t="b">
        <f t="shared" si="53"/>
        <v>0</v>
      </c>
      <c r="Y131" t="b">
        <f t="shared" si="54"/>
        <v>0</v>
      </c>
      <c r="Z131" t="b">
        <f t="shared" si="55"/>
        <v>0</v>
      </c>
      <c r="AA131" t="b">
        <f t="shared" si="61"/>
        <v>1</v>
      </c>
      <c r="AB131" s="115"/>
      <c r="AE131" s="118">
        <f t="shared" si="57"/>
        <v>0</v>
      </c>
      <c r="AG131" s="184"/>
      <c r="AH131" s="118"/>
    </row>
    <row r="132" spans="1:34" ht="15">
      <c r="A132" s="158"/>
      <c r="B132" s="178" t="str">
        <f>+CONCATENATE(D145,E145,F145,G145)</f>
        <v>221313M00115O24035522100</v>
      </c>
      <c r="C132" s="95" t="s">
        <v>152</v>
      </c>
      <c r="D132" s="95" t="s">
        <v>291</v>
      </c>
      <c r="E132" s="95" t="s">
        <v>325</v>
      </c>
      <c r="F132" s="95" t="s">
        <v>269</v>
      </c>
      <c r="G132" s="95"/>
      <c r="H132" s="182" t="str">
        <f t="shared" si="35"/>
        <v>3362</v>
      </c>
      <c r="I132" s="182" t="str">
        <f t="shared" si="36"/>
        <v>1</v>
      </c>
      <c r="J132" s="182" t="str">
        <f t="shared" si="37"/>
        <v>1</v>
      </c>
      <c r="K132" s="182" t="str">
        <f t="shared" si="38"/>
        <v>00</v>
      </c>
      <c r="L132" s="181">
        <v>15493</v>
      </c>
      <c r="M132" s="181">
        <v>15493</v>
      </c>
      <c r="N132" s="200">
        <v>0</v>
      </c>
      <c r="O132" s="201">
        <v>0</v>
      </c>
      <c r="P132" s="181">
        <v>0</v>
      </c>
      <c r="Q132" s="181">
        <f t="shared" si="33"/>
        <v>0</v>
      </c>
      <c r="R132" s="181">
        <f t="shared" si="34"/>
        <v>0</v>
      </c>
      <c r="S132" s="179" t="s">
        <v>141</v>
      </c>
      <c r="T132" s="179" t="s">
        <v>164</v>
      </c>
      <c r="U132" s="179" t="s">
        <v>253</v>
      </c>
      <c r="V132" s="179"/>
      <c r="W132" s="180"/>
      <c r="X132" t="b">
        <f t="shared" si="53"/>
        <v>0</v>
      </c>
      <c r="Y132" t="b">
        <f t="shared" si="54"/>
        <v>0</v>
      </c>
      <c r="Z132" t="b">
        <f t="shared" si="55"/>
        <v>0</v>
      </c>
      <c r="AA132" t="b">
        <f t="shared" si="61"/>
        <v>1</v>
      </c>
      <c r="AB132" s="115" t="e">
        <f>#REF!-W132</f>
        <v>#REF!</v>
      </c>
      <c r="AE132" s="118">
        <f t="shared" si="57"/>
        <v>0</v>
      </c>
      <c r="AG132" s="184"/>
      <c r="AH132" s="118"/>
    </row>
    <row r="133" spans="1:34" ht="15">
      <c r="A133" s="158"/>
      <c r="B133" s="178" t="e">
        <f>+CONCATENATE(#REF!,#REF!,#REF!,#REF!)</f>
        <v>#REF!</v>
      </c>
      <c r="C133" s="95" t="s">
        <v>152</v>
      </c>
      <c r="D133" s="95" t="s">
        <v>326</v>
      </c>
      <c r="E133" s="95" t="s">
        <v>327</v>
      </c>
      <c r="F133" s="95" t="s">
        <v>335</v>
      </c>
      <c r="G133" s="95"/>
      <c r="H133" s="182" t="str">
        <f t="shared" si="35"/>
        <v>3371</v>
      </c>
      <c r="I133" s="182" t="str">
        <f t="shared" si="36"/>
        <v>1</v>
      </c>
      <c r="J133" s="182" t="str">
        <f t="shared" si="37"/>
        <v>1</v>
      </c>
      <c r="K133" s="182" t="str">
        <f t="shared" si="38"/>
        <v>00</v>
      </c>
      <c r="L133" s="181">
        <v>1295847</v>
      </c>
      <c r="M133" s="181">
        <v>1295847</v>
      </c>
      <c r="N133" s="200">
        <v>323961</v>
      </c>
      <c r="O133" s="201">
        <v>0</v>
      </c>
      <c r="P133" s="181">
        <v>0</v>
      </c>
      <c r="Q133" s="181">
        <f t="shared" si="33"/>
        <v>0</v>
      </c>
      <c r="R133" s="181">
        <f t="shared" si="34"/>
        <v>0</v>
      </c>
      <c r="S133" s="179" t="s">
        <v>165</v>
      </c>
      <c r="T133" s="179" t="s">
        <v>164</v>
      </c>
      <c r="U133" s="179" t="s">
        <v>253</v>
      </c>
      <c r="V133" s="179"/>
      <c r="W133" s="180"/>
      <c r="X133" t="b">
        <f t="shared" si="53"/>
        <v>0</v>
      </c>
      <c r="Y133" t="b">
        <f t="shared" si="54"/>
        <v>0</v>
      </c>
      <c r="Z133" t="b">
        <f t="shared" si="55"/>
        <v>0</v>
      </c>
      <c r="AA133" t="b">
        <f t="shared" ref="AA133:AA137" si="62">+V133=G133</f>
        <v>1</v>
      </c>
      <c r="AB133" s="115" t="e">
        <f>#REF!-W133</f>
        <v>#REF!</v>
      </c>
      <c r="AE133" s="118">
        <f t="shared" si="57"/>
        <v>0</v>
      </c>
      <c r="AG133" s="184"/>
      <c r="AH133" s="118"/>
    </row>
    <row r="134" spans="1:34" ht="15">
      <c r="A134" s="158"/>
      <c r="B134" s="178" t="e">
        <f>+CONCATENATE(#REF!,#REF!,#REF!,#REF!)</f>
        <v>#REF!</v>
      </c>
      <c r="C134" s="95" t="s">
        <v>152</v>
      </c>
      <c r="D134" s="95" t="s">
        <v>326</v>
      </c>
      <c r="E134" s="95" t="s">
        <v>324</v>
      </c>
      <c r="F134" s="95" t="s">
        <v>335</v>
      </c>
      <c r="G134" s="95"/>
      <c r="H134" s="182" t="str">
        <f t="shared" si="35"/>
        <v>3371</v>
      </c>
      <c r="I134" s="182" t="str">
        <f t="shared" si="36"/>
        <v>1</v>
      </c>
      <c r="J134" s="182" t="str">
        <f t="shared" si="37"/>
        <v>1</v>
      </c>
      <c r="K134" s="182" t="str">
        <f t="shared" si="38"/>
        <v>00</v>
      </c>
      <c r="L134" s="181">
        <v>1766468</v>
      </c>
      <c r="M134" s="181">
        <v>1766468</v>
      </c>
      <c r="N134" s="200">
        <v>441618</v>
      </c>
      <c r="O134" s="201">
        <v>0</v>
      </c>
      <c r="P134" s="181">
        <v>0</v>
      </c>
      <c r="Q134" s="181">
        <f t="shared" si="33"/>
        <v>0</v>
      </c>
      <c r="R134" s="181">
        <f t="shared" si="34"/>
        <v>0</v>
      </c>
      <c r="S134" s="179" t="s">
        <v>162</v>
      </c>
      <c r="T134" s="179" t="s">
        <v>164</v>
      </c>
      <c r="U134" s="179" t="s">
        <v>253</v>
      </c>
      <c r="V134" s="179"/>
      <c r="W134" s="180"/>
      <c r="X134" t="b">
        <f t="shared" si="53"/>
        <v>0</v>
      </c>
      <c r="Y134" t="b">
        <f t="shared" si="54"/>
        <v>0</v>
      </c>
      <c r="Z134" t="b">
        <f t="shared" si="55"/>
        <v>0</v>
      </c>
      <c r="AA134" t="b">
        <f t="shared" si="62"/>
        <v>1</v>
      </c>
      <c r="AB134" s="115" t="e">
        <f>#REF!-W134</f>
        <v>#REF!</v>
      </c>
      <c r="AE134" s="118">
        <f t="shared" si="57"/>
        <v>0</v>
      </c>
      <c r="AG134" s="184"/>
      <c r="AH134" s="118"/>
    </row>
    <row r="135" spans="1:34" ht="15">
      <c r="A135" s="158"/>
      <c r="B135" s="178"/>
      <c r="C135" s="95" t="s">
        <v>152</v>
      </c>
      <c r="D135" s="95" t="s">
        <v>326</v>
      </c>
      <c r="E135" s="95" t="s">
        <v>336</v>
      </c>
      <c r="F135" s="95" t="s">
        <v>335</v>
      </c>
      <c r="G135" s="95"/>
      <c r="H135" s="182" t="str">
        <f t="shared" si="35"/>
        <v>3371</v>
      </c>
      <c r="I135" s="182" t="str">
        <f t="shared" si="36"/>
        <v>1</v>
      </c>
      <c r="J135" s="182" t="str">
        <f t="shared" si="37"/>
        <v>1</v>
      </c>
      <c r="K135" s="182" t="str">
        <f t="shared" si="38"/>
        <v>00</v>
      </c>
      <c r="L135" s="181">
        <v>2315203</v>
      </c>
      <c r="M135" s="181">
        <v>2315203</v>
      </c>
      <c r="N135" s="200">
        <v>578802</v>
      </c>
      <c r="O135" s="201">
        <v>0</v>
      </c>
      <c r="P135" s="181">
        <v>0</v>
      </c>
      <c r="Q135" s="181">
        <f t="shared" si="33"/>
        <v>0</v>
      </c>
      <c r="R135" s="181">
        <f t="shared" si="34"/>
        <v>0</v>
      </c>
      <c r="S135" s="179" t="s">
        <v>153</v>
      </c>
      <c r="T135" s="179" t="s">
        <v>154</v>
      </c>
      <c r="U135" s="179" t="s">
        <v>254</v>
      </c>
      <c r="V135" s="179"/>
      <c r="W135" s="180"/>
      <c r="X135" t="b">
        <f t="shared" si="53"/>
        <v>0</v>
      </c>
      <c r="Y135" t="b">
        <f t="shared" si="54"/>
        <v>0</v>
      </c>
      <c r="Z135" t="b">
        <f t="shared" si="55"/>
        <v>0</v>
      </c>
      <c r="AA135" t="b">
        <f t="shared" si="62"/>
        <v>1</v>
      </c>
      <c r="AB135" s="115" t="e">
        <f>#REF!-W135</f>
        <v>#REF!</v>
      </c>
      <c r="AE135" s="118">
        <f t="shared" si="57"/>
        <v>0</v>
      </c>
      <c r="AG135" s="184"/>
      <c r="AH135" s="118"/>
    </row>
    <row r="136" spans="1:34" ht="15">
      <c r="A136" s="158"/>
      <c r="B136" s="178" t="str">
        <f>+CONCATENATE(D155,E155,F155,G155)</f>
        <v>221313M00115O24039111100</v>
      </c>
      <c r="C136" s="95" t="s">
        <v>152</v>
      </c>
      <c r="D136" s="95" t="s">
        <v>326</v>
      </c>
      <c r="E136" s="95" t="s">
        <v>329</v>
      </c>
      <c r="F136" s="95" t="s">
        <v>335</v>
      </c>
      <c r="G136" s="95"/>
      <c r="H136" s="182" t="str">
        <f t="shared" si="35"/>
        <v>3371</v>
      </c>
      <c r="I136" s="182" t="str">
        <f t="shared" si="36"/>
        <v>1</v>
      </c>
      <c r="J136" s="182" t="str">
        <f t="shared" si="37"/>
        <v>1</v>
      </c>
      <c r="K136" s="182" t="str">
        <f t="shared" si="38"/>
        <v>00</v>
      </c>
      <c r="L136" s="181">
        <v>3894978</v>
      </c>
      <c r="M136" s="181">
        <v>3894978</v>
      </c>
      <c r="N136" s="200">
        <v>973746</v>
      </c>
      <c r="O136" s="201">
        <v>0</v>
      </c>
      <c r="P136" s="181">
        <v>0</v>
      </c>
      <c r="Q136" s="181">
        <f t="shared" si="33"/>
        <v>0</v>
      </c>
      <c r="R136" s="181">
        <f t="shared" si="34"/>
        <v>0</v>
      </c>
      <c r="S136" s="179" t="s">
        <v>140</v>
      </c>
      <c r="T136" s="179" t="s">
        <v>164</v>
      </c>
      <c r="U136" s="179" t="s">
        <v>254</v>
      </c>
      <c r="V136" s="179"/>
      <c r="W136" s="180"/>
      <c r="X136" t="b">
        <f t="shared" si="53"/>
        <v>0</v>
      </c>
      <c r="Y136" t="b">
        <f t="shared" si="54"/>
        <v>0</v>
      </c>
      <c r="Z136" t="b">
        <f t="shared" si="55"/>
        <v>0</v>
      </c>
      <c r="AA136" t="b">
        <f t="shared" si="62"/>
        <v>1</v>
      </c>
      <c r="AB136" s="115" t="e">
        <f>#REF!-W136</f>
        <v>#REF!</v>
      </c>
      <c r="AE136" s="118">
        <f t="shared" si="57"/>
        <v>0</v>
      </c>
      <c r="AG136" s="184"/>
      <c r="AH136" s="118"/>
    </row>
    <row r="137" spans="1:34" ht="15">
      <c r="A137" s="158"/>
      <c r="B137" s="178" t="e">
        <f>+CONCATENATE(#REF!,#REF!,#REF!,#REF!)</f>
        <v>#REF!</v>
      </c>
      <c r="C137" s="95" t="s">
        <v>152</v>
      </c>
      <c r="D137" s="95" t="s">
        <v>326</v>
      </c>
      <c r="E137" s="95" t="s">
        <v>337</v>
      </c>
      <c r="F137" s="95" t="s">
        <v>335</v>
      </c>
      <c r="G137" s="95"/>
      <c r="H137" s="182" t="str">
        <f t="shared" si="35"/>
        <v>3371</v>
      </c>
      <c r="I137" s="182" t="str">
        <f t="shared" si="36"/>
        <v>1</v>
      </c>
      <c r="J137" s="182" t="str">
        <f t="shared" si="37"/>
        <v>1</v>
      </c>
      <c r="K137" s="182" t="str">
        <f t="shared" si="38"/>
        <v>00</v>
      </c>
      <c r="L137" s="181">
        <v>756059</v>
      </c>
      <c r="M137" s="181">
        <v>756059</v>
      </c>
      <c r="N137" s="200">
        <v>189015</v>
      </c>
      <c r="O137" s="201">
        <v>0</v>
      </c>
      <c r="P137" s="181">
        <v>0</v>
      </c>
      <c r="Q137" s="181">
        <f t="shared" si="33"/>
        <v>0</v>
      </c>
      <c r="R137" s="181">
        <f t="shared" si="34"/>
        <v>0</v>
      </c>
      <c r="S137" s="179" t="s">
        <v>160</v>
      </c>
      <c r="T137" s="179" t="s">
        <v>171</v>
      </c>
      <c r="U137" s="179" t="s">
        <v>254</v>
      </c>
      <c r="V137" s="179"/>
      <c r="W137" s="180"/>
      <c r="X137" t="b">
        <f t="shared" si="53"/>
        <v>0</v>
      </c>
      <c r="Y137" t="b">
        <f t="shared" si="54"/>
        <v>0</v>
      </c>
      <c r="Z137" t="b">
        <f t="shared" si="55"/>
        <v>0</v>
      </c>
      <c r="AA137" t="b">
        <f t="shared" si="62"/>
        <v>1</v>
      </c>
      <c r="AB137" s="115">
        <f>Q168-W137</f>
        <v>36600</v>
      </c>
      <c r="AE137" s="118">
        <f t="shared" si="57"/>
        <v>0</v>
      </c>
      <c r="AG137" s="184"/>
      <c r="AH137" s="118"/>
    </row>
    <row r="138" spans="1:34" ht="15">
      <c r="A138" s="158"/>
      <c r="B138" s="178"/>
      <c r="C138" s="95" t="s">
        <v>152</v>
      </c>
      <c r="D138" s="95" t="s">
        <v>326</v>
      </c>
      <c r="E138" s="95" t="s">
        <v>338</v>
      </c>
      <c r="F138" s="95" t="s">
        <v>335</v>
      </c>
      <c r="G138" s="95"/>
      <c r="H138" s="182" t="str">
        <f t="shared" si="35"/>
        <v>3371</v>
      </c>
      <c r="I138" s="182" t="str">
        <f t="shared" si="36"/>
        <v>1</v>
      </c>
      <c r="J138" s="182" t="str">
        <f t="shared" si="37"/>
        <v>1</v>
      </c>
      <c r="K138" s="182" t="str">
        <f t="shared" si="38"/>
        <v>00</v>
      </c>
      <c r="L138" s="181">
        <v>5041485</v>
      </c>
      <c r="M138" s="181">
        <v>5041485</v>
      </c>
      <c r="N138" s="200">
        <v>1260372</v>
      </c>
      <c r="O138" s="201">
        <v>0</v>
      </c>
      <c r="P138" s="181">
        <v>0</v>
      </c>
      <c r="Q138" s="181">
        <f t="shared" ref="Q138:Q170" si="63">+O138+P138</f>
        <v>0</v>
      </c>
      <c r="R138" s="181">
        <f t="shared" ref="R138:R170" si="64">+Q138</f>
        <v>0</v>
      </c>
      <c r="S138" s="179" t="s">
        <v>147</v>
      </c>
      <c r="T138" s="179" t="s">
        <v>169</v>
      </c>
      <c r="U138" s="179" t="s">
        <v>255</v>
      </c>
      <c r="V138" s="179"/>
      <c r="W138" s="180"/>
      <c r="X138" t="b">
        <f t="shared" si="53"/>
        <v>0</v>
      </c>
      <c r="Y138" t="b">
        <f t="shared" si="54"/>
        <v>0</v>
      </c>
      <c r="Z138" t="b">
        <f t="shared" si="55"/>
        <v>0</v>
      </c>
      <c r="AA138" t="b">
        <f t="shared" ref="AA138:AA142" si="65">+V138=G138</f>
        <v>1</v>
      </c>
      <c r="AB138" s="115"/>
      <c r="AE138" s="118">
        <f t="shared" si="57"/>
        <v>0</v>
      </c>
      <c r="AG138" s="184"/>
      <c r="AH138" s="118"/>
    </row>
    <row r="139" spans="1:34" ht="15">
      <c r="A139" s="158"/>
      <c r="B139" s="178" t="e">
        <f>+CONCATENATE(#REF!,#REF!,#REF!,#REF!)</f>
        <v>#REF!</v>
      </c>
      <c r="C139" s="95" t="s">
        <v>152</v>
      </c>
      <c r="D139" s="95" t="s">
        <v>326</v>
      </c>
      <c r="E139" s="95" t="s">
        <v>325</v>
      </c>
      <c r="F139" s="95" t="s">
        <v>335</v>
      </c>
      <c r="G139" s="95"/>
      <c r="H139" s="182" t="str">
        <f t="shared" ref="H139:H202" si="66">+MID(F139,1,4)</f>
        <v>3371</v>
      </c>
      <c r="I139" s="182" t="str">
        <f t="shared" ref="I139:I202" si="67">+MID(F139,5,1)</f>
        <v>1</v>
      </c>
      <c r="J139" s="182" t="str">
        <f t="shared" ref="J139:J202" si="68">+MID(F139,6,1)</f>
        <v>1</v>
      </c>
      <c r="K139" s="182" t="str">
        <f t="shared" ref="K139:K202" si="69">+MID(F139,7,2)</f>
        <v>00</v>
      </c>
      <c r="L139" s="181">
        <v>4895506</v>
      </c>
      <c r="M139" s="181">
        <v>4895506</v>
      </c>
      <c r="N139" s="200">
        <v>1223877</v>
      </c>
      <c r="O139" s="201">
        <v>0</v>
      </c>
      <c r="P139" s="181">
        <v>0</v>
      </c>
      <c r="Q139" s="181">
        <f t="shared" si="63"/>
        <v>0</v>
      </c>
      <c r="R139" s="181">
        <f t="shared" si="64"/>
        <v>0</v>
      </c>
      <c r="S139" s="179" t="s">
        <v>147</v>
      </c>
      <c r="T139" s="179" t="s">
        <v>171</v>
      </c>
      <c r="U139" s="179" t="s">
        <v>255</v>
      </c>
      <c r="V139" s="179"/>
      <c r="W139" s="180"/>
      <c r="X139" t="b">
        <f t="shared" si="53"/>
        <v>0</v>
      </c>
      <c r="Y139" t="b">
        <f t="shared" si="54"/>
        <v>0</v>
      </c>
      <c r="Z139" t="b">
        <f t="shared" si="55"/>
        <v>0</v>
      </c>
      <c r="AA139" t="b">
        <f t="shared" si="65"/>
        <v>1</v>
      </c>
      <c r="AB139" s="115" t="e">
        <f>#REF!-W139</f>
        <v>#REF!</v>
      </c>
      <c r="AE139" s="118">
        <f t="shared" si="57"/>
        <v>0</v>
      </c>
      <c r="AG139" s="184"/>
      <c r="AH139" s="118"/>
    </row>
    <row r="140" spans="1:34" ht="15">
      <c r="A140" s="158"/>
      <c r="B140" s="178" t="str">
        <f>+CONCATENATE(D168,E168,F168,G168)</f>
        <v>242218E18815O34044191178</v>
      </c>
      <c r="C140" s="95" t="s">
        <v>152</v>
      </c>
      <c r="D140" s="95" t="s">
        <v>326</v>
      </c>
      <c r="E140" s="95" t="s">
        <v>325</v>
      </c>
      <c r="F140" s="95" t="s">
        <v>320</v>
      </c>
      <c r="G140" s="95"/>
      <c r="H140" s="182" t="str">
        <f t="shared" si="66"/>
        <v>3391</v>
      </c>
      <c r="I140" s="182" t="str">
        <f t="shared" si="67"/>
        <v>1</v>
      </c>
      <c r="J140" s="182" t="str">
        <f t="shared" si="68"/>
        <v>1</v>
      </c>
      <c r="K140" s="182" t="str">
        <f t="shared" si="69"/>
        <v>00</v>
      </c>
      <c r="L140" s="181">
        <v>2000000</v>
      </c>
      <c r="M140" s="181">
        <v>2000000</v>
      </c>
      <c r="N140" s="200">
        <v>500000</v>
      </c>
      <c r="O140" s="201">
        <v>0</v>
      </c>
      <c r="P140" s="181">
        <v>0</v>
      </c>
      <c r="Q140" s="181">
        <f t="shared" si="63"/>
        <v>0</v>
      </c>
      <c r="R140" s="181">
        <f t="shared" si="64"/>
        <v>0</v>
      </c>
      <c r="S140" s="179" t="s">
        <v>148</v>
      </c>
      <c r="T140" s="179" t="s">
        <v>216</v>
      </c>
      <c r="U140" s="179" t="s">
        <v>255</v>
      </c>
      <c r="V140" s="179"/>
      <c r="W140" s="180"/>
      <c r="X140" t="b">
        <f t="shared" si="53"/>
        <v>0</v>
      </c>
      <c r="Y140" t="b">
        <f t="shared" si="54"/>
        <v>0</v>
      </c>
      <c r="Z140" t="b">
        <f t="shared" si="55"/>
        <v>0</v>
      </c>
      <c r="AA140" t="b">
        <f t="shared" si="65"/>
        <v>1</v>
      </c>
      <c r="AB140" s="115" t="e">
        <f>#REF!-W140</f>
        <v>#REF!</v>
      </c>
      <c r="AE140" s="118">
        <f t="shared" si="57"/>
        <v>0</v>
      </c>
      <c r="AG140" s="184"/>
      <c r="AH140" s="118"/>
    </row>
    <row r="141" spans="1:34" ht="15">
      <c r="A141" s="158"/>
      <c r="B141" s="178" t="e">
        <f>+CONCATENATE(#REF!,#REF!,#REF!,#REF!)</f>
        <v>#REF!</v>
      </c>
      <c r="C141" s="95" t="s">
        <v>152</v>
      </c>
      <c r="D141" s="95" t="s">
        <v>292</v>
      </c>
      <c r="E141" s="95" t="s">
        <v>327</v>
      </c>
      <c r="F141" s="95" t="s">
        <v>320</v>
      </c>
      <c r="G141" s="95"/>
      <c r="H141" s="182" t="str">
        <f t="shared" si="66"/>
        <v>3391</v>
      </c>
      <c r="I141" s="182" t="str">
        <f t="shared" si="67"/>
        <v>1</v>
      </c>
      <c r="J141" s="182" t="str">
        <f t="shared" si="68"/>
        <v>1</v>
      </c>
      <c r="K141" s="182" t="str">
        <f t="shared" si="69"/>
        <v>00</v>
      </c>
      <c r="L141" s="181">
        <v>2000000</v>
      </c>
      <c r="M141" s="181">
        <v>2000000</v>
      </c>
      <c r="N141" s="200">
        <v>0</v>
      </c>
      <c r="O141" s="201">
        <v>0</v>
      </c>
      <c r="P141" s="181">
        <v>0</v>
      </c>
      <c r="Q141" s="181">
        <f t="shared" si="63"/>
        <v>0</v>
      </c>
      <c r="R141" s="181">
        <f t="shared" si="64"/>
        <v>0</v>
      </c>
      <c r="S141" s="179" t="s">
        <v>160</v>
      </c>
      <c r="T141" s="179" t="s">
        <v>171</v>
      </c>
      <c r="U141" s="179" t="s">
        <v>282</v>
      </c>
      <c r="V141" s="179"/>
      <c r="W141" s="180"/>
      <c r="X141" t="b">
        <f t="shared" si="53"/>
        <v>0</v>
      </c>
      <c r="Y141" t="b">
        <f t="shared" si="54"/>
        <v>0</v>
      </c>
      <c r="Z141" t="b">
        <f t="shared" si="55"/>
        <v>0</v>
      </c>
      <c r="AA141" t="b">
        <f t="shared" si="65"/>
        <v>1</v>
      </c>
      <c r="AB141" s="115" t="e">
        <f>#REF!-W141</f>
        <v>#REF!</v>
      </c>
      <c r="AE141" s="118">
        <f t="shared" si="57"/>
        <v>0</v>
      </c>
      <c r="AG141" s="184"/>
      <c r="AH141" s="118"/>
    </row>
    <row r="142" spans="1:34" ht="15">
      <c r="A142" s="158"/>
      <c r="B142" s="178" t="e">
        <f>+CONCATENATE(#REF!,#REF!,#REF!,#REF!)</f>
        <v>#REF!</v>
      </c>
      <c r="C142" s="95" t="s">
        <v>152</v>
      </c>
      <c r="D142" s="95" t="s">
        <v>293</v>
      </c>
      <c r="E142" s="95" t="s">
        <v>323</v>
      </c>
      <c r="F142" s="95" t="s">
        <v>280</v>
      </c>
      <c r="G142" s="95"/>
      <c r="H142" s="182" t="str">
        <f t="shared" si="66"/>
        <v>3411</v>
      </c>
      <c r="I142" s="182" t="str">
        <f t="shared" si="67"/>
        <v>1</v>
      </c>
      <c r="J142" s="182" t="str">
        <f t="shared" si="68"/>
        <v>1</v>
      </c>
      <c r="K142" s="182" t="str">
        <f t="shared" si="69"/>
        <v>00</v>
      </c>
      <c r="L142" s="181">
        <v>20000</v>
      </c>
      <c r="M142" s="181">
        <v>20000</v>
      </c>
      <c r="N142" s="200">
        <v>20000</v>
      </c>
      <c r="O142" s="201">
        <v>0</v>
      </c>
      <c r="P142" s="181">
        <v>0</v>
      </c>
      <c r="Q142" s="181">
        <f t="shared" si="63"/>
        <v>0</v>
      </c>
      <c r="R142" s="181">
        <f t="shared" si="64"/>
        <v>0</v>
      </c>
      <c r="S142" s="179" t="s">
        <v>153</v>
      </c>
      <c r="T142" s="179" t="s">
        <v>283</v>
      </c>
      <c r="U142" s="179" t="s">
        <v>256</v>
      </c>
      <c r="V142" s="179"/>
      <c r="W142" s="180"/>
      <c r="X142" t="b">
        <f t="shared" si="53"/>
        <v>0</v>
      </c>
      <c r="Y142" t="b">
        <f t="shared" si="54"/>
        <v>0</v>
      </c>
      <c r="Z142" t="b">
        <f t="shared" si="55"/>
        <v>0</v>
      </c>
      <c r="AA142" t="b">
        <f t="shared" si="65"/>
        <v>1</v>
      </c>
      <c r="AB142" s="115">
        <f>Q170-W142</f>
        <v>272000</v>
      </c>
      <c r="AE142" s="118">
        <f t="shared" si="57"/>
        <v>0</v>
      </c>
      <c r="AG142" s="184"/>
      <c r="AH142" s="118"/>
    </row>
    <row r="143" spans="1:34" ht="15">
      <c r="A143" s="158"/>
      <c r="B143" s="178"/>
      <c r="C143" s="95" t="s">
        <v>152</v>
      </c>
      <c r="D143" s="95" t="s">
        <v>293</v>
      </c>
      <c r="E143" s="95" t="s">
        <v>323</v>
      </c>
      <c r="F143" s="95" t="s">
        <v>339</v>
      </c>
      <c r="G143" s="95"/>
      <c r="H143" s="182" t="str">
        <f t="shared" si="66"/>
        <v>3511</v>
      </c>
      <c r="I143" s="182" t="str">
        <f t="shared" si="67"/>
        <v>2</v>
      </c>
      <c r="J143" s="182" t="str">
        <f t="shared" si="68"/>
        <v>1</v>
      </c>
      <c r="K143" s="182" t="str">
        <f t="shared" si="69"/>
        <v>00</v>
      </c>
      <c r="L143" s="181">
        <v>500000</v>
      </c>
      <c r="M143" s="181">
        <v>500000</v>
      </c>
      <c r="N143" s="200">
        <v>100000</v>
      </c>
      <c r="O143" s="201">
        <v>0</v>
      </c>
      <c r="P143" s="181">
        <v>0</v>
      </c>
      <c r="Q143" s="181">
        <f t="shared" si="63"/>
        <v>0</v>
      </c>
      <c r="R143" s="181">
        <f t="shared" si="64"/>
        <v>0</v>
      </c>
      <c r="S143" s="179" t="s">
        <v>153</v>
      </c>
      <c r="T143" s="179" t="s">
        <v>285</v>
      </c>
      <c r="U143" s="179" t="s">
        <v>256</v>
      </c>
      <c r="V143" s="179"/>
      <c r="W143" s="180"/>
      <c r="X143" t="b">
        <f t="shared" si="53"/>
        <v>0</v>
      </c>
      <c r="Y143" t="b">
        <f t="shared" si="54"/>
        <v>0</v>
      </c>
      <c r="Z143" t="b">
        <f t="shared" si="55"/>
        <v>0</v>
      </c>
      <c r="AA143" t="b">
        <f t="shared" ref="AA143:AA146" si="70">+V143=G143</f>
        <v>1</v>
      </c>
      <c r="AB143" s="115"/>
      <c r="AE143" s="118">
        <f t="shared" si="57"/>
        <v>0</v>
      </c>
      <c r="AG143" s="184"/>
      <c r="AH143" s="118"/>
    </row>
    <row r="144" spans="1:34" ht="15">
      <c r="A144" s="158"/>
      <c r="B144" s="178" t="str">
        <f>+CONCATENATE(D170,E170,F170,G170)</f>
        <v>271323U04815O34044191178</v>
      </c>
      <c r="C144" s="95" t="s">
        <v>152</v>
      </c>
      <c r="D144" s="95" t="s">
        <v>293</v>
      </c>
      <c r="E144" s="95" t="s">
        <v>323</v>
      </c>
      <c r="F144" s="95" t="s">
        <v>340</v>
      </c>
      <c r="G144" s="95"/>
      <c r="H144" s="182" t="str">
        <f t="shared" si="66"/>
        <v>3521</v>
      </c>
      <c r="I144" s="182" t="str">
        <f t="shared" si="67"/>
        <v>2</v>
      </c>
      <c r="J144" s="182" t="str">
        <f t="shared" si="68"/>
        <v>1</v>
      </c>
      <c r="K144" s="182" t="str">
        <f t="shared" si="69"/>
        <v>00</v>
      </c>
      <c r="L144" s="181">
        <v>1380000</v>
      </c>
      <c r="M144" s="181">
        <v>1380000</v>
      </c>
      <c r="N144" s="200">
        <v>600000</v>
      </c>
      <c r="O144" s="201">
        <v>0</v>
      </c>
      <c r="P144" s="181">
        <v>0</v>
      </c>
      <c r="Q144" s="181">
        <f t="shared" si="63"/>
        <v>0</v>
      </c>
      <c r="R144" s="181">
        <f t="shared" si="64"/>
        <v>0</v>
      </c>
      <c r="S144" s="179" t="s">
        <v>153</v>
      </c>
      <c r="T144" s="179" t="s">
        <v>154</v>
      </c>
      <c r="U144" s="179" t="s">
        <v>257</v>
      </c>
      <c r="V144" s="179"/>
      <c r="W144" s="180"/>
      <c r="X144" t="b">
        <f t="shared" si="53"/>
        <v>0</v>
      </c>
      <c r="Y144" t="b">
        <f t="shared" si="54"/>
        <v>0</v>
      </c>
      <c r="Z144" t="b">
        <f t="shared" si="55"/>
        <v>0</v>
      </c>
      <c r="AA144" t="b">
        <f t="shared" si="70"/>
        <v>1</v>
      </c>
      <c r="AB144" s="115" t="e">
        <f>#REF!-W144</f>
        <v>#REF!</v>
      </c>
      <c r="AE144" s="118">
        <f t="shared" si="57"/>
        <v>0</v>
      </c>
      <c r="AG144" s="184"/>
      <c r="AH144" s="118"/>
    </row>
    <row r="145" spans="1:34" ht="15">
      <c r="A145" s="158"/>
      <c r="B145" s="178" t="e">
        <f>+CONCATENATE(#REF!,#REF!,#REF!,#REF!)</f>
        <v>#REF!</v>
      </c>
      <c r="C145" s="95" t="s">
        <v>152</v>
      </c>
      <c r="D145" s="95" t="s">
        <v>293</v>
      </c>
      <c r="E145" s="95" t="s">
        <v>323</v>
      </c>
      <c r="F145" s="95" t="s">
        <v>341</v>
      </c>
      <c r="G145" s="95"/>
      <c r="H145" s="182" t="str">
        <f t="shared" si="66"/>
        <v>3552</v>
      </c>
      <c r="I145" s="182" t="str">
        <f t="shared" si="67"/>
        <v>2</v>
      </c>
      <c r="J145" s="182" t="str">
        <f t="shared" si="68"/>
        <v>1</v>
      </c>
      <c r="K145" s="182" t="str">
        <f t="shared" si="69"/>
        <v>00</v>
      </c>
      <c r="L145" s="181">
        <v>11000000</v>
      </c>
      <c r="M145" s="181">
        <v>11000000</v>
      </c>
      <c r="N145" s="200">
        <v>7000000</v>
      </c>
      <c r="O145" s="201">
        <v>0</v>
      </c>
      <c r="P145" s="181">
        <v>0</v>
      </c>
      <c r="Q145" s="181">
        <f t="shared" si="63"/>
        <v>0</v>
      </c>
      <c r="R145" s="181">
        <f t="shared" si="64"/>
        <v>0</v>
      </c>
      <c r="S145" s="179" t="s">
        <v>139</v>
      </c>
      <c r="T145" s="179" t="s">
        <v>216</v>
      </c>
      <c r="U145" s="179" t="s">
        <v>257</v>
      </c>
      <c r="V145" s="179"/>
      <c r="W145" s="180"/>
      <c r="X145" t="b">
        <f t="shared" si="53"/>
        <v>0</v>
      </c>
      <c r="Y145" t="b">
        <f t="shared" si="54"/>
        <v>0</v>
      </c>
      <c r="Z145" t="b">
        <f t="shared" si="55"/>
        <v>0</v>
      </c>
      <c r="AA145" t="b">
        <f t="shared" si="70"/>
        <v>1</v>
      </c>
      <c r="AB145" s="115" t="e">
        <f>#REF!-W145</f>
        <v>#REF!</v>
      </c>
      <c r="AE145" s="118">
        <f t="shared" si="57"/>
        <v>0</v>
      </c>
      <c r="AG145" s="184"/>
      <c r="AH145" s="118"/>
    </row>
    <row r="146" spans="1:34" ht="15">
      <c r="A146" s="158"/>
      <c r="B146" s="178" t="e">
        <f>+CONCATENATE(#REF!,#REF!,#REF!,#REF!)</f>
        <v>#REF!</v>
      </c>
      <c r="C146" s="95" t="s">
        <v>152</v>
      </c>
      <c r="D146" s="95" t="s">
        <v>293</v>
      </c>
      <c r="E146" s="95" t="s">
        <v>323</v>
      </c>
      <c r="F146" s="95" t="s">
        <v>270</v>
      </c>
      <c r="G146" s="95"/>
      <c r="H146" s="182" t="str">
        <f t="shared" si="66"/>
        <v>3553</v>
      </c>
      <c r="I146" s="182" t="str">
        <f t="shared" si="67"/>
        <v>1</v>
      </c>
      <c r="J146" s="182" t="str">
        <f t="shared" si="68"/>
        <v>1</v>
      </c>
      <c r="K146" s="182" t="str">
        <f t="shared" si="69"/>
        <v>00</v>
      </c>
      <c r="L146" s="181">
        <v>5500000</v>
      </c>
      <c r="M146" s="181">
        <v>5500000</v>
      </c>
      <c r="N146" s="200">
        <v>2000000</v>
      </c>
      <c r="O146" s="201">
        <v>0</v>
      </c>
      <c r="P146" s="181">
        <v>0</v>
      </c>
      <c r="Q146" s="181">
        <f t="shared" si="63"/>
        <v>0</v>
      </c>
      <c r="R146" s="181">
        <f t="shared" si="64"/>
        <v>0</v>
      </c>
      <c r="S146" s="179" t="s">
        <v>140</v>
      </c>
      <c r="T146" s="179" t="s">
        <v>161</v>
      </c>
      <c r="U146" s="179" t="s">
        <v>257</v>
      </c>
      <c r="V146" s="179"/>
      <c r="W146" s="180"/>
      <c r="X146" t="b">
        <f t="shared" si="53"/>
        <v>0</v>
      </c>
      <c r="Y146" t="b">
        <f t="shared" si="54"/>
        <v>0</v>
      </c>
      <c r="Z146" t="b">
        <f t="shared" si="55"/>
        <v>0</v>
      </c>
      <c r="AA146" t="b">
        <f t="shared" si="70"/>
        <v>1</v>
      </c>
      <c r="AB146" s="115" t="e">
        <f>#REF!-W146</f>
        <v>#REF!</v>
      </c>
      <c r="AE146" s="118">
        <f t="shared" si="57"/>
        <v>0</v>
      </c>
      <c r="AG146" s="184"/>
      <c r="AH146" s="118"/>
    </row>
    <row r="147" spans="1:34" ht="15">
      <c r="A147" s="158"/>
      <c r="B147" s="178"/>
      <c r="C147" s="95" t="s">
        <v>152</v>
      </c>
      <c r="D147" s="95" t="s">
        <v>293</v>
      </c>
      <c r="E147" s="95" t="s">
        <v>323</v>
      </c>
      <c r="F147" s="95" t="s">
        <v>343</v>
      </c>
      <c r="G147" s="95"/>
      <c r="H147" s="182" t="str">
        <f t="shared" si="66"/>
        <v>3571</v>
      </c>
      <c r="I147" s="182" t="str">
        <f t="shared" si="67"/>
        <v>2</v>
      </c>
      <c r="J147" s="182" t="str">
        <f t="shared" si="68"/>
        <v>1</v>
      </c>
      <c r="K147" s="182" t="str">
        <f t="shared" si="69"/>
        <v>A7</v>
      </c>
      <c r="L147" s="181">
        <v>5000000</v>
      </c>
      <c r="M147" s="181">
        <v>5000000</v>
      </c>
      <c r="N147" s="200">
        <v>2000000</v>
      </c>
      <c r="O147" s="201">
        <v>0</v>
      </c>
      <c r="P147" s="181">
        <v>0</v>
      </c>
      <c r="Q147" s="181">
        <f t="shared" si="63"/>
        <v>0</v>
      </c>
      <c r="R147" s="181">
        <f t="shared" si="64"/>
        <v>0</v>
      </c>
      <c r="S147" s="179" t="s">
        <v>156</v>
      </c>
      <c r="T147" s="179" t="s">
        <v>216</v>
      </c>
      <c r="U147" s="179" t="s">
        <v>257</v>
      </c>
      <c r="V147" s="179"/>
      <c r="W147" s="180"/>
      <c r="X147" t="b">
        <f t="shared" si="53"/>
        <v>0</v>
      </c>
      <c r="Y147" t="b">
        <f t="shared" si="54"/>
        <v>0</v>
      </c>
      <c r="Z147" t="b">
        <f t="shared" si="55"/>
        <v>0</v>
      </c>
      <c r="AA147" t="b">
        <f t="shared" ref="AA147" si="71">+V147=G147</f>
        <v>1</v>
      </c>
      <c r="AB147" s="115"/>
      <c r="AE147" s="118">
        <f t="shared" si="57"/>
        <v>0</v>
      </c>
      <c r="AG147" s="184"/>
      <c r="AH147" s="118"/>
    </row>
    <row r="148" spans="1:34" ht="15">
      <c r="A148" s="158"/>
      <c r="B148" s="178"/>
      <c r="C148" s="95" t="s">
        <v>152</v>
      </c>
      <c r="D148" s="95" t="s">
        <v>293</v>
      </c>
      <c r="E148" s="95" t="s">
        <v>323</v>
      </c>
      <c r="F148" s="95" t="s">
        <v>271</v>
      </c>
      <c r="G148" s="95"/>
      <c r="H148" s="182" t="str">
        <f t="shared" si="66"/>
        <v>3591</v>
      </c>
      <c r="I148" s="182" t="str">
        <f t="shared" si="67"/>
        <v>1</v>
      </c>
      <c r="J148" s="182" t="str">
        <f t="shared" si="68"/>
        <v>1</v>
      </c>
      <c r="K148" s="182" t="str">
        <f t="shared" si="69"/>
        <v>00</v>
      </c>
      <c r="L148" s="181">
        <v>450000</v>
      </c>
      <c r="M148" s="181">
        <v>450000</v>
      </c>
      <c r="N148" s="200">
        <v>100000</v>
      </c>
      <c r="O148" s="201">
        <v>0</v>
      </c>
      <c r="P148" s="181">
        <v>0</v>
      </c>
      <c r="Q148" s="181">
        <f t="shared" si="63"/>
        <v>0</v>
      </c>
      <c r="R148" s="181">
        <f t="shared" si="64"/>
        <v>0</v>
      </c>
      <c r="S148" s="179" t="s">
        <v>156</v>
      </c>
      <c r="T148" s="179" t="s">
        <v>164</v>
      </c>
      <c r="U148" s="179" t="s">
        <v>257</v>
      </c>
      <c r="V148" s="179"/>
      <c r="W148" s="180"/>
      <c r="X148" t="b">
        <f t="shared" si="53"/>
        <v>0</v>
      </c>
      <c r="Y148" t="b">
        <f t="shared" si="54"/>
        <v>0</v>
      </c>
      <c r="Z148" t="b">
        <f t="shared" si="55"/>
        <v>0</v>
      </c>
      <c r="AA148" t="b">
        <f t="shared" ref="AA148:AA150" si="72">+V148=G148</f>
        <v>1</v>
      </c>
      <c r="AB148" s="115"/>
      <c r="AE148" s="118">
        <f t="shared" si="57"/>
        <v>0</v>
      </c>
      <c r="AG148" s="184"/>
      <c r="AH148" s="118"/>
    </row>
    <row r="149" spans="1:34" ht="15">
      <c r="A149" s="158"/>
      <c r="B149" s="178"/>
      <c r="C149" s="95" t="s">
        <v>152</v>
      </c>
      <c r="D149" s="95" t="s">
        <v>293</v>
      </c>
      <c r="E149" s="95" t="s">
        <v>325</v>
      </c>
      <c r="F149" s="95" t="s">
        <v>342</v>
      </c>
      <c r="G149" s="95"/>
      <c r="H149" s="182" t="str">
        <f t="shared" si="66"/>
        <v>3691</v>
      </c>
      <c r="I149" s="182" t="str">
        <f t="shared" si="67"/>
        <v>1</v>
      </c>
      <c r="J149" s="182" t="str">
        <f t="shared" si="68"/>
        <v>1</v>
      </c>
      <c r="K149" s="182" t="str">
        <f t="shared" si="69"/>
        <v>00</v>
      </c>
      <c r="L149" s="181">
        <v>500000</v>
      </c>
      <c r="M149" s="181">
        <v>500000</v>
      </c>
      <c r="N149" s="200">
        <v>500000</v>
      </c>
      <c r="O149" s="201">
        <v>0</v>
      </c>
      <c r="P149" s="181">
        <v>0</v>
      </c>
      <c r="Q149" s="181">
        <f t="shared" si="63"/>
        <v>0</v>
      </c>
      <c r="R149" s="181">
        <f t="shared" si="64"/>
        <v>0</v>
      </c>
      <c r="S149" s="179" t="s">
        <v>160</v>
      </c>
      <c r="T149" s="179" t="s">
        <v>171</v>
      </c>
      <c r="U149" s="179" t="s">
        <v>257</v>
      </c>
      <c r="V149" s="179"/>
      <c r="W149" s="180"/>
      <c r="X149" t="b">
        <f t="shared" si="53"/>
        <v>0</v>
      </c>
      <c r="Y149" t="b">
        <f t="shared" si="54"/>
        <v>0</v>
      </c>
      <c r="Z149" t="b">
        <f t="shared" si="55"/>
        <v>0</v>
      </c>
      <c r="AA149" t="b">
        <f t="shared" si="72"/>
        <v>1</v>
      </c>
      <c r="AB149" s="115"/>
      <c r="AE149" s="118">
        <f t="shared" si="57"/>
        <v>0</v>
      </c>
      <c r="AG149" s="184"/>
      <c r="AH149" s="118"/>
    </row>
    <row r="150" spans="1:34" ht="15">
      <c r="A150" s="158"/>
      <c r="B150" s="178" t="e">
        <f>+CONCATENATE(#REF!,#REF!,#REF!,#REF!)</f>
        <v>#REF!</v>
      </c>
      <c r="C150" s="95" t="s">
        <v>152</v>
      </c>
      <c r="D150" s="95" t="s">
        <v>293</v>
      </c>
      <c r="E150" s="95" t="s">
        <v>323</v>
      </c>
      <c r="F150" s="95" t="s">
        <v>272</v>
      </c>
      <c r="G150" s="95"/>
      <c r="H150" s="182" t="str">
        <f t="shared" si="66"/>
        <v>3722</v>
      </c>
      <c r="I150" s="182" t="str">
        <f t="shared" si="67"/>
        <v>1</v>
      </c>
      <c r="J150" s="182" t="str">
        <f t="shared" si="68"/>
        <v>1</v>
      </c>
      <c r="K150" s="182" t="str">
        <f t="shared" si="69"/>
        <v>00</v>
      </c>
      <c r="L150" s="181">
        <v>4612192</v>
      </c>
      <c r="M150" s="181">
        <v>4612192</v>
      </c>
      <c r="N150" s="200">
        <v>1153047</v>
      </c>
      <c r="O150" s="201">
        <v>744392</v>
      </c>
      <c r="P150" s="181">
        <v>0</v>
      </c>
      <c r="Q150" s="181">
        <f t="shared" si="63"/>
        <v>744392</v>
      </c>
      <c r="R150" s="181">
        <f t="shared" si="64"/>
        <v>744392</v>
      </c>
      <c r="S150" s="179" t="s">
        <v>153</v>
      </c>
      <c r="T150" s="179" t="s">
        <v>283</v>
      </c>
      <c r="U150" s="179" t="s">
        <v>258</v>
      </c>
      <c r="V150" s="179"/>
      <c r="W150" s="180"/>
      <c r="X150" t="b">
        <f t="shared" si="53"/>
        <v>0</v>
      </c>
      <c r="Y150" t="b">
        <f t="shared" si="54"/>
        <v>0</v>
      </c>
      <c r="Z150" t="b">
        <f t="shared" si="55"/>
        <v>0</v>
      </c>
      <c r="AA150" t="b">
        <f t="shared" si="72"/>
        <v>1</v>
      </c>
      <c r="AB150" s="115" t="e">
        <f>#REF!-W150</f>
        <v>#REF!</v>
      </c>
      <c r="AE150" s="118">
        <f t="shared" si="57"/>
        <v>0</v>
      </c>
      <c r="AG150" s="184"/>
      <c r="AH150" s="118"/>
    </row>
    <row r="151" spans="1:34" ht="15">
      <c r="A151" s="158"/>
      <c r="B151" s="178"/>
      <c r="C151" s="95" t="s">
        <v>152</v>
      </c>
      <c r="D151" s="95" t="s">
        <v>293</v>
      </c>
      <c r="E151" s="95" t="s">
        <v>323</v>
      </c>
      <c r="F151" s="95" t="s">
        <v>273</v>
      </c>
      <c r="G151" s="95"/>
      <c r="H151" s="182" t="str">
        <f t="shared" si="66"/>
        <v>3821</v>
      </c>
      <c r="I151" s="182" t="str">
        <f t="shared" si="67"/>
        <v>1</v>
      </c>
      <c r="J151" s="182" t="str">
        <f t="shared" si="68"/>
        <v>1</v>
      </c>
      <c r="K151" s="182" t="str">
        <f t="shared" si="69"/>
        <v>00</v>
      </c>
      <c r="L151" s="181">
        <v>15899495</v>
      </c>
      <c r="M151" s="181">
        <v>15899495</v>
      </c>
      <c r="N151" s="200">
        <v>300000</v>
      </c>
      <c r="O151" s="201">
        <v>0</v>
      </c>
      <c r="P151" s="181">
        <v>0</v>
      </c>
      <c r="Q151" s="181">
        <f t="shared" si="63"/>
        <v>0</v>
      </c>
      <c r="R151" s="181">
        <f t="shared" si="64"/>
        <v>0</v>
      </c>
      <c r="S151" s="179" t="s">
        <v>140</v>
      </c>
      <c r="T151" s="179" t="s">
        <v>171</v>
      </c>
      <c r="U151" s="179" t="s">
        <v>258</v>
      </c>
      <c r="V151" s="179"/>
      <c r="W151" s="180"/>
      <c r="X151" t="b">
        <f t="shared" si="53"/>
        <v>0</v>
      </c>
      <c r="Y151" t="b">
        <f t="shared" si="54"/>
        <v>0</v>
      </c>
      <c r="Z151" t="b">
        <f t="shared" si="55"/>
        <v>0</v>
      </c>
      <c r="AA151" t="b">
        <f t="shared" ref="AA151:AA153" si="73">+V151=G151</f>
        <v>1</v>
      </c>
      <c r="AB151" s="115"/>
      <c r="AE151" s="118">
        <f t="shared" si="57"/>
        <v>0</v>
      </c>
      <c r="AG151" s="184"/>
      <c r="AH151" s="118"/>
    </row>
    <row r="152" spans="1:34" ht="15">
      <c r="A152" s="158"/>
      <c r="B152" s="178"/>
      <c r="C152" s="95" t="s">
        <v>152</v>
      </c>
      <c r="D152" s="95" t="s">
        <v>291</v>
      </c>
      <c r="E152" s="95" t="s">
        <v>325</v>
      </c>
      <c r="F152" s="95" t="s">
        <v>273</v>
      </c>
      <c r="G152" s="95"/>
      <c r="H152" s="182" t="str">
        <f t="shared" si="66"/>
        <v>3821</v>
      </c>
      <c r="I152" s="182" t="str">
        <f t="shared" si="67"/>
        <v>1</v>
      </c>
      <c r="J152" s="182" t="str">
        <f t="shared" si="68"/>
        <v>1</v>
      </c>
      <c r="K152" s="182" t="str">
        <f t="shared" si="69"/>
        <v>00</v>
      </c>
      <c r="L152" s="181">
        <v>731293</v>
      </c>
      <c r="M152" s="181">
        <v>731293</v>
      </c>
      <c r="N152" s="200">
        <v>0</v>
      </c>
      <c r="O152" s="201">
        <v>0</v>
      </c>
      <c r="P152" s="181">
        <v>0</v>
      </c>
      <c r="Q152" s="181">
        <f t="shared" si="63"/>
        <v>0</v>
      </c>
      <c r="R152" s="181">
        <f t="shared" si="64"/>
        <v>0</v>
      </c>
      <c r="S152" s="179" t="s">
        <v>140</v>
      </c>
      <c r="T152" s="179" t="s">
        <v>164</v>
      </c>
      <c r="U152" s="179" t="s">
        <v>258</v>
      </c>
      <c r="V152" s="179"/>
      <c r="W152" s="180"/>
      <c r="X152" t="b">
        <f t="shared" si="53"/>
        <v>0</v>
      </c>
      <c r="Y152" t="b">
        <f t="shared" si="54"/>
        <v>0</v>
      </c>
      <c r="Z152" t="b">
        <f t="shared" si="55"/>
        <v>0</v>
      </c>
      <c r="AA152" t="b">
        <f t="shared" si="73"/>
        <v>1</v>
      </c>
      <c r="AB152" s="115"/>
      <c r="AE152" s="118">
        <f t="shared" si="57"/>
        <v>0</v>
      </c>
      <c r="AG152" s="184"/>
      <c r="AH152" s="118"/>
    </row>
    <row r="153" spans="1:34" ht="15">
      <c r="A153" s="158"/>
      <c r="B153" s="178" t="e">
        <f>+CONCATENATE(#REF!,#REF!,#REF!,#REF!)</f>
        <v>#REF!</v>
      </c>
      <c r="C153" s="95" t="s">
        <v>152</v>
      </c>
      <c r="D153" s="95" t="s">
        <v>292</v>
      </c>
      <c r="E153" s="95" t="s">
        <v>327</v>
      </c>
      <c r="F153" s="95" t="s">
        <v>274</v>
      </c>
      <c r="G153" s="95"/>
      <c r="H153" s="182" t="str">
        <f t="shared" si="66"/>
        <v>3841</v>
      </c>
      <c r="I153" s="182" t="str">
        <f t="shared" si="67"/>
        <v>1</v>
      </c>
      <c r="J153" s="182" t="str">
        <f t="shared" si="68"/>
        <v>1</v>
      </c>
      <c r="K153" s="182" t="str">
        <f t="shared" si="69"/>
        <v>00</v>
      </c>
      <c r="L153" s="181">
        <v>1500000</v>
      </c>
      <c r="M153" s="181">
        <v>1500000</v>
      </c>
      <c r="N153" s="200">
        <v>300000</v>
      </c>
      <c r="O153" s="201">
        <v>0</v>
      </c>
      <c r="P153" s="181">
        <v>0</v>
      </c>
      <c r="Q153" s="181">
        <f t="shared" si="63"/>
        <v>0</v>
      </c>
      <c r="R153" s="181">
        <f t="shared" si="64"/>
        <v>0</v>
      </c>
      <c r="S153" s="179" t="s">
        <v>156</v>
      </c>
      <c r="T153" s="179" t="s">
        <v>161</v>
      </c>
      <c r="U153" s="179" t="s">
        <v>258</v>
      </c>
      <c r="V153" s="179"/>
      <c r="W153" s="180"/>
      <c r="X153" t="b">
        <f t="shared" si="53"/>
        <v>0</v>
      </c>
      <c r="Y153" t="b">
        <f t="shared" si="54"/>
        <v>0</v>
      </c>
      <c r="Z153" t="b">
        <f t="shared" si="55"/>
        <v>0</v>
      </c>
      <c r="AA153" t="b">
        <f t="shared" si="73"/>
        <v>1</v>
      </c>
      <c r="AB153" s="115" t="e">
        <f>#REF!-W153</f>
        <v>#REF!</v>
      </c>
      <c r="AE153" s="118">
        <f t="shared" si="57"/>
        <v>0</v>
      </c>
      <c r="AG153" s="184"/>
      <c r="AH153" s="118"/>
    </row>
    <row r="154" spans="1:34" ht="15">
      <c r="A154" s="158"/>
      <c r="B154" s="178"/>
      <c r="C154" s="95" t="s">
        <v>152</v>
      </c>
      <c r="D154" s="95" t="s">
        <v>290</v>
      </c>
      <c r="E154" s="95" t="s">
        <v>324</v>
      </c>
      <c r="F154" s="95" t="s">
        <v>274</v>
      </c>
      <c r="G154" s="95"/>
      <c r="H154" s="182" t="str">
        <f t="shared" si="66"/>
        <v>3841</v>
      </c>
      <c r="I154" s="182" t="str">
        <f t="shared" si="67"/>
        <v>1</v>
      </c>
      <c r="J154" s="182" t="str">
        <f t="shared" si="68"/>
        <v>1</v>
      </c>
      <c r="K154" s="182" t="str">
        <f t="shared" si="69"/>
        <v>00</v>
      </c>
      <c r="L154" s="181">
        <v>387000</v>
      </c>
      <c r="M154" s="181">
        <v>0</v>
      </c>
      <c r="N154" s="200">
        <v>0</v>
      </c>
      <c r="O154" s="201">
        <v>0</v>
      </c>
      <c r="P154" s="181">
        <v>0</v>
      </c>
      <c r="Q154" s="181">
        <f t="shared" si="63"/>
        <v>0</v>
      </c>
      <c r="R154" s="181">
        <f t="shared" si="64"/>
        <v>0</v>
      </c>
      <c r="S154" s="179" t="s">
        <v>141</v>
      </c>
      <c r="T154" s="179" t="s">
        <v>164</v>
      </c>
      <c r="U154" s="179" t="s">
        <v>258</v>
      </c>
      <c r="V154" s="179"/>
      <c r="W154" s="180"/>
      <c r="X154" t="b">
        <f t="shared" si="53"/>
        <v>0</v>
      </c>
      <c r="Y154" t="b">
        <f t="shared" si="54"/>
        <v>0</v>
      </c>
      <c r="Z154" t="b">
        <f t="shared" si="55"/>
        <v>0</v>
      </c>
      <c r="AA154" t="b">
        <f t="shared" ref="AA154:AA155" si="74">+V154=G154</f>
        <v>1</v>
      </c>
      <c r="AB154" s="115"/>
      <c r="AE154" s="118">
        <f t="shared" si="57"/>
        <v>387000</v>
      </c>
      <c r="AG154" s="184"/>
      <c r="AH154" s="118"/>
    </row>
    <row r="155" spans="1:34" ht="15">
      <c r="A155" s="158"/>
      <c r="B155" s="178" t="e">
        <f>+CONCATENATE(#REF!,#REF!,#REF!,#REF!)</f>
        <v>#REF!</v>
      </c>
      <c r="C155" s="95" t="s">
        <v>152</v>
      </c>
      <c r="D155" s="95" t="s">
        <v>293</v>
      </c>
      <c r="E155" s="95" t="s">
        <v>323</v>
      </c>
      <c r="F155" s="95" t="s">
        <v>278</v>
      </c>
      <c r="G155" s="95"/>
      <c r="H155" s="182" t="str">
        <f t="shared" si="66"/>
        <v>3911</v>
      </c>
      <c r="I155" s="182" t="str">
        <f t="shared" si="67"/>
        <v>1</v>
      </c>
      <c r="J155" s="182" t="str">
        <f t="shared" si="68"/>
        <v>1</v>
      </c>
      <c r="K155" s="182" t="str">
        <f t="shared" si="69"/>
        <v>00</v>
      </c>
      <c r="L155" s="181">
        <v>982971</v>
      </c>
      <c r="M155" s="181">
        <v>982971</v>
      </c>
      <c r="N155" s="200">
        <v>250000</v>
      </c>
      <c r="O155" s="201">
        <v>37870</v>
      </c>
      <c r="P155" s="181">
        <v>136318</v>
      </c>
      <c r="Q155" s="181">
        <f t="shared" si="63"/>
        <v>174188</v>
      </c>
      <c r="R155" s="181">
        <f t="shared" si="64"/>
        <v>174188</v>
      </c>
      <c r="S155" s="179" t="s">
        <v>142</v>
      </c>
      <c r="T155" s="179" t="s">
        <v>171</v>
      </c>
      <c r="U155" s="179" t="s">
        <v>258</v>
      </c>
      <c r="V155" s="179"/>
      <c r="W155" s="180"/>
      <c r="X155" t="b">
        <f t="shared" si="53"/>
        <v>0</v>
      </c>
      <c r="Y155" t="b">
        <f t="shared" si="54"/>
        <v>0</v>
      </c>
      <c r="Z155" t="b">
        <f t="shared" si="55"/>
        <v>0</v>
      </c>
      <c r="AA155" t="b">
        <f t="shared" si="74"/>
        <v>1</v>
      </c>
      <c r="AB155" s="115" t="e">
        <f>#REF!-W155</f>
        <v>#REF!</v>
      </c>
      <c r="AE155" s="118">
        <f t="shared" si="57"/>
        <v>0</v>
      </c>
      <c r="AG155" s="184"/>
      <c r="AH155" s="118"/>
    </row>
    <row r="156" spans="1:34" ht="15">
      <c r="A156" s="158"/>
      <c r="B156" s="178"/>
      <c r="C156" s="95" t="s">
        <v>152</v>
      </c>
      <c r="D156" s="95" t="s">
        <v>293</v>
      </c>
      <c r="E156" s="95" t="s">
        <v>323</v>
      </c>
      <c r="F156" s="95" t="s">
        <v>287</v>
      </c>
      <c r="G156" s="95"/>
      <c r="H156" s="182" t="str">
        <f t="shared" si="66"/>
        <v>3921</v>
      </c>
      <c r="I156" s="182" t="str">
        <f t="shared" si="67"/>
        <v>1</v>
      </c>
      <c r="J156" s="182" t="str">
        <f t="shared" si="68"/>
        <v>1</v>
      </c>
      <c r="K156" s="182" t="str">
        <f t="shared" si="69"/>
        <v>00</v>
      </c>
      <c r="L156" s="181">
        <v>2250000</v>
      </c>
      <c r="M156" s="181">
        <v>2250000</v>
      </c>
      <c r="N156" s="200">
        <v>2250000</v>
      </c>
      <c r="O156" s="201">
        <v>991464</v>
      </c>
      <c r="P156" s="181">
        <v>1072008</v>
      </c>
      <c r="Q156" s="181">
        <f t="shared" si="63"/>
        <v>2063472</v>
      </c>
      <c r="R156" s="181">
        <f t="shared" si="64"/>
        <v>2063472</v>
      </c>
      <c r="S156" s="179" t="s">
        <v>160</v>
      </c>
      <c r="T156" s="179" t="s">
        <v>164</v>
      </c>
      <c r="U156" s="179" t="s">
        <v>258</v>
      </c>
      <c r="V156" s="179"/>
      <c r="W156" s="180"/>
      <c r="X156" t="b">
        <f t="shared" si="53"/>
        <v>0</v>
      </c>
      <c r="Y156" t="b">
        <f t="shared" si="54"/>
        <v>0</v>
      </c>
      <c r="Z156" t="b">
        <f t="shared" si="55"/>
        <v>0</v>
      </c>
      <c r="AA156" t="b">
        <f t="shared" ref="AA156:AA161" si="75">+V156=G156</f>
        <v>1</v>
      </c>
      <c r="AB156" s="115"/>
      <c r="AE156" s="118">
        <f t="shared" si="57"/>
        <v>0</v>
      </c>
      <c r="AG156" s="184"/>
      <c r="AH156" s="118"/>
    </row>
    <row r="157" spans="1:34" ht="15">
      <c r="A157" s="158"/>
      <c r="B157" s="178"/>
      <c r="C157" s="95" t="s">
        <v>152</v>
      </c>
      <c r="D157" s="95" t="s">
        <v>293</v>
      </c>
      <c r="E157" s="95" t="s">
        <v>323</v>
      </c>
      <c r="F157" s="95" t="s">
        <v>275</v>
      </c>
      <c r="G157" s="95"/>
      <c r="H157" s="182" t="str">
        <f t="shared" si="66"/>
        <v>3991</v>
      </c>
      <c r="I157" s="182" t="str">
        <f t="shared" si="67"/>
        <v>1</v>
      </c>
      <c r="J157" s="182" t="str">
        <f t="shared" si="68"/>
        <v>1</v>
      </c>
      <c r="K157" s="182" t="str">
        <f t="shared" si="69"/>
        <v>00</v>
      </c>
      <c r="L157" s="181">
        <v>300000</v>
      </c>
      <c r="M157" s="181">
        <v>300000</v>
      </c>
      <c r="N157" s="200">
        <v>100000</v>
      </c>
      <c r="O157" s="201">
        <v>88055.6</v>
      </c>
      <c r="P157" s="181">
        <v>0</v>
      </c>
      <c r="Q157" s="181">
        <f t="shared" si="63"/>
        <v>88055.6</v>
      </c>
      <c r="R157" s="181">
        <f t="shared" si="64"/>
        <v>88055.6</v>
      </c>
      <c r="S157" s="179" t="s">
        <v>170</v>
      </c>
      <c r="T157" s="179" t="s">
        <v>171</v>
      </c>
      <c r="U157" s="179" t="s">
        <v>258</v>
      </c>
      <c r="V157" s="179"/>
      <c r="W157" s="180"/>
      <c r="X157" t="b">
        <f t="shared" si="53"/>
        <v>0</v>
      </c>
      <c r="Y157" t="b">
        <f t="shared" si="54"/>
        <v>0</v>
      </c>
      <c r="Z157" t="b">
        <f t="shared" si="55"/>
        <v>0</v>
      </c>
      <c r="AA157" t="b">
        <f t="shared" si="75"/>
        <v>1</v>
      </c>
      <c r="AB157" s="115"/>
      <c r="AE157" s="118">
        <f t="shared" si="57"/>
        <v>0</v>
      </c>
      <c r="AG157" s="184"/>
      <c r="AH157" s="118"/>
    </row>
    <row r="158" spans="1:34" ht="15">
      <c r="A158" s="158"/>
      <c r="B158" s="178"/>
      <c r="C158" s="95" t="s">
        <v>152</v>
      </c>
      <c r="D158" s="95" t="s">
        <v>294</v>
      </c>
      <c r="E158" s="95" t="s">
        <v>327</v>
      </c>
      <c r="F158" s="95" t="s">
        <v>276</v>
      </c>
      <c r="G158" s="95"/>
      <c r="H158" s="182" t="str">
        <f t="shared" si="66"/>
        <v>4419</v>
      </c>
      <c r="I158" s="182" t="str">
        <f t="shared" si="67"/>
        <v>1</v>
      </c>
      <c r="J158" s="182" t="str">
        <f t="shared" si="68"/>
        <v>1</v>
      </c>
      <c r="K158" s="182" t="str">
        <f t="shared" si="69"/>
        <v>77</v>
      </c>
      <c r="L158" s="181">
        <v>5457036</v>
      </c>
      <c r="M158" s="181">
        <v>5457036</v>
      </c>
      <c r="N158" s="200">
        <v>3469836</v>
      </c>
      <c r="O158" s="201">
        <v>220800</v>
      </c>
      <c r="P158" s="181">
        <v>0</v>
      </c>
      <c r="Q158" s="181">
        <f t="shared" si="63"/>
        <v>220800</v>
      </c>
      <c r="R158" s="181">
        <f t="shared" si="64"/>
        <v>220800</v>
      </c>
      <c r="S158" s="179" t="s">
        <v>147</v>
      </c>
      <c r="T158" s="179" t="s">
        <v>216</v>
      </c>
      <c r="U158" s="179" t="s">
        <v>258</v>
      </c>
      <c r="V158" s="179"/>
      <c r="W158" s="180"/>
      <c r="X158" t="b">
        <f t="shared" ref="X158:X170" si="76">+S158=D158</f>
        <v>0</v>
      </c>
      <c r="Y158" t="b">
        <f t="shared" ref="Y158:Y170" si="77">+T158=E158</f>
        <v>0</v>
      </c>
      <c r="Z158" t="b">
        <f t="shared" ref="Z158:Z170" si="78">+U158=F158</f>
        <v>0</v>
      </c>
      <c r="AA158" t="b">
        <f t="shared" si="75"/>
        <v>1</v>
      </c>
      <c r="AB158" s="115"/>
      <c r="AE158" s="118">
        <f t="shared" si="57"/>
        <v>0</v>
      </c>
      <c r="AG158" s="184"/>
      <c r="AH158" s="118"/>
    </row>
    <row r="159" spans="1:34" ht="15">
      <c r="A159" s="158"/>
      <c r="B159" s="178"/>
      <c r="C159" s="95" t="s">
        <v>152</v>
      </c>
      <c r="D159" s="95" t="s">
        <v>326</v>
      </c>
      <c r="E159" s="95" t="s">
        <v>327</v>
      </c>
      <c r="F159" s="95" t="s">
        <v>276</v>
      </c>
      <c r="G159" s="95"/>
      <c r="H159" s="182" t="str">
        <f t="shared" si="66"/>
        <v>4419</v>
      </c>
      <c r="I159" s="182" t="str">
        <f t="shared" si="67"/>
        <v>1</v>
      </c>
      <c r="J159" s="182" t="str">
        <f t="shared" si="68"/>
        <v>1</v>
      </c>
      <c r="K159" s="182" t="str">
        <f t="shared" si="69"/>
        <v>77</v>
      </c>
      <c r="L159" s="181">
        <v>28800000</v>
      </c>
      <c r="M159" s="181">
        <v>28800000</v>
      </c>
      <c r="N159" s="200">
        <v>7124700</v>
      </c>
      <c r="O159" s="201">
        <v>3779140</v>
      </c>
      <c r="P159" s="181">
        <v>0</v>
      </c>
      <c r="Q159" s="181">
        <f t="shared" si="63"/>
        <v>3779140</v>
      </c>
      <c r="R159" s="181">
        <f t="shared" si="64"/>
        <v>3779140</v>
      </c>
      <c r="S159" s="179" t="s">
        <v>147</v>
      </c>
      <c r="T159" s="179" t="s">
        <v>159</v>
      </c>
      <c r="U159" s="179" t="s">
        <v>258</v>
      </c>
      <c r="V159" s="179"/>
      <c r="W159" s="180"/>
      <c r="X159" t="b">
        <f t="shared" si="76"/>
        <v>0</v>
      </c>
      <c r="Y159" t="b">
        <f t="shared" si="77"/>
        <v>0</v>
      </c>
      <c r="Z159" t="b">
        <f t="shared" si="78"/>
        <v>0</v>
      </c>
      <c r="AA159" t="b">
        <f t="shared" si="75"/>
        <v>1</v>
      </c>
      <c r="AB159" s="115"/>
      <c r="AE159" s="118">
        <f t="shared" si="57"/>
        <v>0</v>
      </c>
      <c r="AG159" s="184"/>
      <c r="AH159" s="118"/>
    </row>
    <row r="160" spans="1:34" ht="15">
      <c r="A160" s="158"/>
      <c r="B160" s="178"/>
      <c r="C160" s="95" t="s">
        <v>152</v>
      </c>
      <c r="D160" s="95" t="s">
        <v>288</v>
      </c>
      <c r="E160" s="95" t="s">
        <v>327</v>
      </c>
      <c r="F160" s="95" t="s">
        <v>276</v>
      </c>
      <c r="G160" s="95"/>
      <c r="H160" s="182" t="str">
        <f t="shared" si="66"/>
        <v>4419</v>
      </c>
      <c r="I160" s="182" t="str">
        <f t="shared" si="67"/>
        <v>1</v>
      </c>
      <c r="J160" s="182" t="str">
        <f t="shared" si="68"/>
        <v>1</v>
      </c>
      <c r="K160" s="182" t="str">
        <f t="shared" si="69"/>
        <v>77</v>
      </c>
      <c r="L160" s="181">
        <v>9200000</v>
      </c>
      <c r="M160" s="181">
        <v>9200000</v>
      </c>
      <c r="N160" s="200">
        <v>2552000</v>
      </c>
      <c r="O160" s="201">
        <v>1672500</v>
      </c>
      <c r="P160" s="181">
        <v>0</v>
      </c>
      <c r="Q160" s="181">
        <f t="shared" si="63"/>
        <v>1672500</v>
      </c>
      <c r="R160" s="181">
        <f t="shared" si="64"/>
        <v>1672500</v>
      </c>
      <c r="S160" s="179" t="s">
        <v>147</v>
      </c>
      <c r="T160" s="179" t="s">
        <v>161</v>
      </c>
      <c r="U160" s="179" t="s">
        <v>258</v>
      </c>
      <c r="V160" s="179"/>
      <c r="W160" s="180"/>
      <c r="X160" t="b">
        <f t="shared" si="76"/>
        <v>0</v>
      </c>
      <c r="Y160" t="b">
        <f t="shared" si="77"/>
        <v>0</v>
      </c>
      <c r="Z160" t="b">
        <f t="shared" si="78"/>
        <v>0</v>
      </c>
      <c r="AA160" t="b">
        <f t="shared" si="75"/>
        <v>1</v>
      </c>
      <c r="AB160" s="115"/>
      <c r="AE160" s="118">
        <f t="shared" si="57"/>
        <v>0</v>
      </c>
      <c r="AG160" s="184"/>
      <c r="AH160" s="118"/>
    </row>
    <row r="161" spans="1:34" ht="15">
      <c r="A161" s="158"/>
      <c r="B161" s="178"/>
      <c r="C161" s="95" t="s">
        <v>152</v>
      </c>
      <c r="D161" s="95" t="s">
        <v>309</v>
      </c>
      <c r="E161" s="95" t="s">
        <v>327</v>
      </c>
      <c r="F161" s="95" t="s">
        <v>276</v>
      </c>
      <c r="G161" s="95"/>
      <c r="H161" s="182" t="str">
        <f t="shared" si="66"/>
        <v>4419</v>
      </c>
      <c r="I161" s="182" t="str">
        <f t="shared" si="67"/>
        <v>1</v>
      </c>
      <c r="J161" s="182" t="str">
        <f t="shared" si="68"/>
        <v>1</v>
      </c>
      <c r="K161" s="182" t="str">
        <f t="shared" si="69"/>
        <v>77</v>
      </c>
      <c r="L161" s="181">
        <v>13300000</v>
      </c>
      <c r="M161" s="181">
        <v>9724500</v>
      </c>
      <c r="N161" s="200">
        <v>2436500</v>
      </c>
      <c r="O161" s="201">
        <v>0</v>
      </c>
      <c r="P161" s="181">
        <v>0</v>
      </c>
      <c r="Q161" s="181">
        <f t="shared" si="63"/>
        <v>0</v>
      </c>
      <c r="R161" s="181">
        <f t="shared" si="64"/>
        <v>0</v>
      </c>
      <c r="S161" s="179" t="s">
        <v>147</v>
      </c>
      <c r="T161" s="179" t="s">
        <v>164</v>
      </c>
      <c r="U161" s="179" t="s">
        <v>258</v>
      </c>
      <c r="V161" s="179"/>
      <c r="W161" s="180"/>
      <c r="X161" t="b">
        <f t="shared" si="76"/>
        <v>0</v>
      </c>
      <c r="Y161" t="b">
        <f t="shared" si="77"/>
        <v>0</v>
      </c>
      <c r="Z161" t="b">
        <f t="shared" si="78"/>
        <v>0</v>
      </c>
      <c r="AA161" t="b">
        <f t="shared" si="75"/>
        <v>1</v>
      </c>
      <c r="AB161" s="115"/>
      <c r="AE161" s="118">
        <f t="shared" si="57"/>
        <v>3575500</v>
      </c>
      <c r="AG161" s="184"/>
      <c r="AH161" s="118"/>
    </row>
    <row r="162" spans="1:34" ht="15">
      <c r="A162" s="158"/>
      <c r="B162" s="178"/>
      <c r="C162" s="95" t="s">
        <v>152</v>
      </c>
      <c r="D162" s="95" t="s">
        <v>292</v>
      </c>
      <c r="E162" s="95" t="s">
        <v>327</v>
      </c>
      <c r="F162" s="95" t="s">
        <v>276</v>
      </c>
      <c r="G162" s="95"/>
      <c r="H162" s="182" t="str">
        <f t="shared" si="66"/>
        <v>4419</v>
      </c>
      <c r="I162" s="182" t="str">
        <f t="shared" si="67"/>
        <v>1</v>
      </c>
      <c r="J162" s="182" t="str">
        <f t="shared" si="68"/>
        <v>1</v>
      </c>
      <c r="K162" s="182" t="str">
        <f t="shared" si="69"/>
        <v>77</v>
      </c>
      <c r="L162" s="181">
        <v>16508000</v>
      </c>
      <c r="M162" s="181">
        <v>16950000</v>
      </c>
      <c r="N162" s="200">
        <v>4365888</v>
      </c>
      <c r="O162" s="201">
        <v>1096900</v>
      </c>
      <c r="P162" s="181">
        <v>0</v>
      </c>
      <c r="Q162" s="181">
        <f t="shared" si="63"/>
        <v>1096900</v>
      </c>
      <c r="R162" s="181">
        <f t="shared" si="64"/>
        <v>1096900</v>
      </c>
      <c r="S162" s="179"/>
      <c r="T162" s="179"/>
      <c r="U162" s="179"/>
      <c r="V162" s="179"/>
      <c r="W162" s="180"/>
      <c r="AB162" s="115"/>
      <c r="AE162" s="118"/>
      <c r="AG162" s="184"/>
      <c r="AH162" s="118"/>
    </row>
    <row r="163" spans="1:34" ht="15">
      <c r="A163" s="158"/>
      <c r="B163" s="178"/>
      <c r="C163" s="95" t="s">
        <v>152</v>
      </c>
      <c r="D163" s="95" t="s">
        <v>291</v>
      </c>
      <c r="E163" s="95" t="s">
        <v>327</v>
      </c>
      <c r="F163" s="95" t="s">
        <v>276</v>
      </c>
      <c r="G163" s="95"/>
      <c r="H163" s="182" t="str">
        <f t="shared" si="66"/>
        <v>4419</v>
      </c>
      <c r="I163" s="182" t="str">
        <f t="shared" si="67"/>
        <v>1</v>
      </c>
      <c r="J163" s="182" t="str">
        <f t="shared" si="68"/>
        <v>1</v>
      </c>
      <c r="K163" s="182" t="str">
        <f t="shared" si="69"/>
        <v>77</v>
      </c>
      <c r="L163" s="181">
        <v>12009400</v>
      </c>
      <c r="M163" s="181">
        <v>12009400</v>
      </c>
      <c r="N163" s="200">
        <v>3002353</v>
      </c>
      <c r="O163" s="201">
        <v>996000</v>
      </c>
      <c r="P163" s="181">
        <v>0</v>
      </c>
      <c r="Q163" s="181">
        <f t="shared" si="63"/>
        <v>996000</v>
      </c>
      <c r="R163" s="181">
        <f t="shared" si="64"/>
        <v>996000</v>
      </c>
      <c r="S163" s="179" t="s">
        <v>148</v>
      </c>
      <c r="T163" s="179" t="s">
        <v>159</v>
      </c>
      <c r="U163" s="179" t="s">
        <v>258</v>
      </c>
      <c r="V163" s="179"/>
      <c r="W163" s="180"/>
      <c r="X163" t="b">
        <f t="shared" si="76"/>
        <v>0</v>
      </c>
      <c r="Y163" t="b">
        <f t="shared" si="77"/>
        <v>0</v>
      </c>
      <c r="Z163" t="b">
        <f t="shared" si="78"/>
        <v>0</v>
      </c>
      <c r="AA163" t="b">
        <f t="shared" ref="AA163:AA166" si="79">+V163=G163</f>
        <v>1</v>
      </c>
      <c r="AB163" s="115"/>
      <c r="AE163" s="118">
        <f t="shared" ref="AE163:AE170" si="80">L163-M163</f>
        <v>0</v>
      </c>
      <c r="AG163" s="184"/>
      <c r="AH163" s="118"/>
    </row>
    <row r="164" spans="1:34" ht="15">
      <c r="A164" s="158"/>
      <c r="B164" s="178"/>
      <c r="C164" s="95" t="s">
        <v>152</v>
      </c>
      <c r="D164" s="95" t="s">
        <v>310</v>
      </c>
      <c r="E164" s="95" t="s">
        <v>327</v>
      </c>
      <c r="F164" s="95" t="s">
        <v>276</v>
      </c>
      <c r="G164" s="95"/>
      <c r="H164" s="182" t="str">
        <f t="shared" si="66"/>
        <v>4419</v>
      </c>
      <c r="I164" s="182" t="str">
        <f t="shared" si="67"/>
        <v>1</v>
      </c>
      <c r="J164" s="182" t="str">
        <f t="shared" si="68"/>
        <v>1</v>
      </c>
      <c r="K164" s="182" t="str">
        <f t="shared" si="69"/>
        <v>77</v>
      </c>
      <c r="L164" s="181">
        <v>49640000</v>
      </c>
      <c r="M164" s="181">
        <v>49640000</v>
      </c>
      <c r="N164" s="200">
        <v>4937562</v>
      </c>
      <c r="O164" s="181">
        <v>901801</v>
      </c>
      <c r="P164" s="181">
        <v>0</v>
      </c>
      <c r="Q164" s="181">
        <f t="shared" si="63"/>
        <v>901801</v>
      </c>
      <c r="R164" s="181">
        <f t="shared" si="64"/>
        <v>901801</v>
      </c>
      <c r="S164" s="179" t="s">
        <v>155</v>
      </c>
      <c r="T164" s="179" t="s">
        <v>154</v>
      </c>
      <c r="U164" s="179" t="s">
        <v>258</v>
      </c>
      <c r="V164" s="179"/>
      <c r="W164" s="180"/>
      <c r="X164" t="b">
        <f t="shared" si="76"/>
        <v>0</v>
      </c>
      <c r="Y164" t="b">
        <f t="shared" si="77"/>
        <v>0</v>
      </c>
      <c r="Z164" t="b">
        <f t="shared" si="78"/>
        <v>0</v>
      </c>
      <c r="AA164" t="b">
        <f t="shared" si="79"/>
        <v>1</v>
      </c>
      <c r="AB164" s="115"/>
      <c r="AE164" s="118">
        <f t="shared" si="80"/>
        <v>0</v>
      </c>
      <c r="AG164" s="184"/>
      <c r="AH164" s="118"/>
    </row>
    <row r="165" spans="1:34" ht="15">
      <c r="A165" s="158"/>
      <c r="B165" s="178"/>
      <c r="C165" s="95" t="s">
        <v>152</v>
      </c>
      <c r="D165" s="95" t="s">
        <v>289</v>
      </c>
      <c r="E165" s="95" t="s">
        <v>327</v>
      </c>
      <c r="F165" s="95" t="s">
        <v>276</v>
      </c>
      <c r="G165" s="95"/>
      <c r="H165" s="182" t="str">
        <f t="shared" si="66"/>
        <v>4419</v>
      </c>
      <c r="I165" s="182" t="str">
        <f t="shared" si="67"/>
        <v>1</v>
      </c>
      <c r="J165" s="182" t="str">
        <f t="shared" si="68"/>
        <v>1</v>
      </c>
      <c r="K165" s="182" t="str">
        <f t="shared" si="69"/>
        <v>77</v>
      </c>
      <c r="L165" s="181">
        <v>4000000</v>
      </c>
      <c r="M165" s="181">
        <v>4000000</v>
      </c>
      <c r="N165" s="200">
        <v>727285</v>
      </c>
      <c r="O165" s="181">
        <v>363628</v>
      </c>
      <c r="P165" s="181">
        <v>0</v>
      </c>
      <c r="Q165" s="181">
        <f t="shared" si="63"/>
        <v>363628</v>
      </c>
      <c r="R165" s="181">
        <f t="shared" si="64"/>
        <v>363628</v>
      </c>
      <c r="S165" s="179" t="s">
        <v>162</v>
      </c>
      <c r="T165" s="179" t="s">
        <v>171</v>
      </c>
      <c r="U165" s="179" t="s">
        <v>258</v>
      </c>
      <c r="V165" s="179"/>
      <c r="W165" s="180"/>
      <c r="X165" t="b">
        <f t="shared" si="76"/>
        <v>0</v>
      </c>
      <c r="Y165" t="b">
        <f t="shared" si="77"/>
        <v>0</v>
      </c>
      <c r="Z165" t="b">
        <f t="shared" si="78"/>
        <v>0</v>
      </c>
      <c r="AA165" t="b">
        <f t="shared" si="79"/>
        <v>1</v>
      </c>
      <c r="AB165" s="115"/>
      <c r="AE165" s="118">
        <f t="shared" si="80"/>
        <v>0</v>
      </c>
      <c r="AG165" s="184"/>
      <c r="AH165" s="118"/>
    </row>
    <row r="166" spans="1:34" ht="15">
      <c r="A166" s="158"/>
      <c r="B166" s="178"/>
      <c r="C166" s="95" t="s">
        <v>152</v>
      </c>
      <c r="D166" s="95" t="s">
        <v>326</v>
      </c>
      <c r="E166" s="95" t="s">
        <v>327</v>
      </c>
      <c r="F166" s="95" t="s">
        <v>277</v>
      </c>
      <c r="G166" s="95"/>
      <c r="H166" s="182" t="str">
        <f t="shared" si="66"/>
        <v>4419</v>
      </c>
      <c r="I166" s="182" t="str">
        <f t="shared" si="67"/>
        <v>1</v>
      </c>
      <c r="J166" s="182" t="str">
        <f t="shared" si="68"/>
        <v>1</v>
      </c>
      <c r="K166" s="182" t="str">
        <f t="shared" si="69"/>
        <v>78</v>
      </c>
      <c r="L166" s="181">
        <v>19752000</v>
      </c>
      <c r="M166" s="181">
        <v>19752000</v>
      </c>
      <c r="N166" s="200">
        <v>6622000</v>
      </c>
      <c r="O166" s="181">
        <v>0</v>
      </c>
      <c r="P166" s="181">
        <v>0</v>
      </c>
      <c r="Q166" s="181">
        <f t="shared" si="63"/>
        <v>0</v>
      </c>
      <c r="R166" s="181">
        <f t="shared" si="64"/>
        <v>0</v>
      </c>
      <c r="S166" s="179" t="s">
        <v>167</v>
      </c>
      <c r="T166" s="179" t="s">
        <v>161</v>
      </c>
      <c r="U166" s="179" t="s">
        <v>258</v>
      </c>
      <c r="V166" s="179"/>
      <c r="W166" s="180"/>
      <c r="X166" t="b">
        <f t="shared" si="76"/>
        <v>0</v>
      </c>
      <c r="Y166" t="b">
        <f t="shared" si="77"/>
        <v>0</v>
      </c>
      <c r="Z166" t="b">
        <f t="shared" si="78"/>
        <v>0</v>
      </c>
      <c r="AA166" t="b">
        <f t="shared" si="79"/>
        <v>1</v>
      </c>
      <c r="AB166" s="115"/>
      <c r="AE166" s="118">
        <f t="shared" si="80"/>
        <v>0</v>
      </c>
      <c r="AG166" s="184"/>
      <c r="AH166" s="118"/>
    </row>
    <row r="167" spans="1:34" ht="15">
      <c r="A167" s="158"/>
      <c r="B167" s="178"/>
      <c r="C167" s="95" t="s">
        <v>152</v>
      </c>
      <c r="D167" s="95" t="s">
        <v>309</v>
      </c>
      <c r="E167" s="95" t="s">
        <v>327</v>
      </c>
      <c r="F167" s="95" t="s">
        <v>277</v>
      </c>
      <c r="G167" s="95"/>
      <c r="H167" s="182" t="str">
        <f t="shared" si="66"/>
        <v>4419</v>
      </c>
      <c r="I167" s="182" t="str">
        <f t="shared" si="67"/>
        <v>1</v>
      </c>
      <c r="J167" s="182" t="str">
        <f t="shared" si="68"/>
        <v>1</v>
      </c>
      <c r="K167" s="182" t="str">
        <f t="shared" si="69"/>
        <v>78</v>
      </c>
      <c r="L167" s="181">
        <v>2500000</v>
      </c>
      <c r="M167" s="181">
        <v>6075500</v>
      </c>
      <c r="N167" s="200">
        <v>4141500</v>
      </c>
      <c r="O167" s="181">
        <v>0</v>
      </c>
      <c r="P167" s="181">
        <v>0</v>
      </c>
      <c r="Q167" s="181">
        <f t="shared" si="63"/>
        <v>0</v>
      </c>
      <c r="R167" s="181">
        <f t="shared" si="64"/>
        <v>0</v>
      </c>
      <c r="S167" s="179" t="s">
        <v>147</v>
      </c>
      <c r="T167" s="179" t="s">
        <v>161</v>
      </c>
      <c r="U167" s="179" t="s">
        <v>259</v>
      </c>
      <c r="V167" s="179"/>
      <c r="W167" s="180"/>
      <c r="X167" t="b">
        <f t="shared" si="76"/>
        <v>0</v>
      </c>
      <c r="Y167" t="b">
        <f t="shared" si="77"/>
        <v>0</v>
      </c>
      <c r="Z167" t="b">
        <f t="shared" si="78"/>
        <v>0</v>
      </c>
      <c r="AA167" t="b">
        <f t="shared" ref="AA167" si="81">+V167=G167</f>
        <v>1</v>
      </c>
      <c r="AB167" s="115"/>
      <c r="AE167" s="118">
        <f t="shared" si="80"/>
        <v>-3575500</v>
      </c>
      <c r="AG167" s="184"/>
      <c r="AH167" s="118"/>
    </row>
    <row r="168" spans="1:34" ht="15">
      <c r="A168" s="158"/>
      <c r="B168" s="178" t="e">
        <f>+CONCATENATE(#REF!,#REF!,#REF!,#REF!)</f>
        <v>#REF!</v>
      </c>
      <c r="C168" s="95" t="s">
        <v>152</v>
      </c>
      <c r="D168" s="95" t="s">
        <v>292</v>
      </c>
      <c r="E168" s="95" t="s">
        <v>327</v>
      </c>
      <c r="F168" s="95" t="s">
        <v>277</v>
      </c>
      <c r="G168" s="95"/>
      <c r="H168" s="182" t="str">
        <f t="shared" si="66"/>
        <v>4419</v>
      </c>
      <c r="I168" s="182" t="str">
        <f t="shared" si="67"/>
        <v>1</v>
      </c>
      <c r="J168" s="182" t="str">
        <f t="shared" si="68"/>
        <v>1</v>
      </c>
      <c r="K168" s="182" t="str">
        <f t="shared" si="69"/>
        <v>78</v>
      </c>
      <c r="L168" s="181">
        <v>13043000</v>
      </c>
      <c r="M168" s="181">
        <v>12601000</v>
      </c>
      <c r="N168" s="200">
        <v>2544000</v>
      </c>
      <c r="O168" s="181">
        <v>36600</v>
      </c>
      <c r="P168" s="181">
        <v>0</v>
      </c>
      <c r="Q168" s="181">
        <f t="shared" si="63"/>
        <v>36600</v>
      </c>
      <c r="R168" s="181">
        <f t="shared" si="64"/>
        <v>36600</v>
      </c>
      <c r="S168" s="179" t="s">
        <v>153</v>
      </c>
      <c r="T168" s="179" t="s">
        <v>169</v>
      </c>
      <c r="U168" s="179" t="s">
        <v>260</v>
      </c>
      <c r="V168" s="179"/>
      <c r="W168" s="180"/>
      <c r="X168" t="b">
        <f t="shared" si="76"/>
        <v>0</v>
      </c>
      <c r="Y168" t="b">
        <f t="shared" si="77"/>
        <v>0</v>
      </c>
      <c r="Z168" t="b">
        <f t="shared" si="78"/>
        <v>0</v>
      </c>
      <c r="AA168" t="b">
        <f t="shared" ref="AA168" si="82">+V168=G168</f>
        <v>1</v>
      </c>
      <c r="AB168" s="115" t="e">
        <f>#REF!-W168</f>
        <v>#REF!</v>
      </c>
      <c r="AE168" s="118">
        <f t="shared" si="80"/>
        <v>442000</v>
      </c>
      <c r="AG168" s="184"/>
      <c r="AH168" s="118"/>
    </row>
    <row r="169" spans="1:34" ht="15">
      <c r="A169" s="158"/>
      <c r="B169" s="178"/>
      <c r="C169" s="95" t="s">
        <v>152</v>
      </c>
      <c r="D169" s="95" t="s">
        <v>291</v>
      </c>
      <c r="E169" s="95" t="s">
        <v>327</v>
      </c>
      <c r="F169" s="95" t="s">
        <v>277</v>
      </c>
      <c r="G169" s="95"/>
      <c r="H169" s="182" t="str">
        <f t="shared" si="66"/>
        <v>4419</v>
      </c>
      <c r="I169" s="182" t="str">
        <f t="shared" si="67"/>
        <v>1</v>
      </c>
      <c r="J169" s="182" t="str">
        <f t="shared" si="68"/>
        <v>1</v>
      </c>
      <c r="K169" s="182" t="str">
        <f t="shared" si="69"/>
        <v>78</v>
      </c>
      <c r="L169" s="181">
        <v>2441700</v>
      </c>
      <c r="M169" s="181">
        <v>2441700</v>
      </c>
      <c r="N169" s="200">
        <v>576800</v>
      </c>
      <c r="O169" s="181">
        <v>0</v>
      </c>
      <c r="P169" s="181">
        <v>0</v>
      </c>
      <c r="Q169" s="181">
        <f t="shared" si="63"/>
        <v>0</v>
      </c>
      <c r="R169" s="181">
        <f t="shared" si="64"/>
        <v>0</v>
      </c>
      <c r="S169" s="179" t="s">
        <v>160</v>
      </c>
      <c r="T169" s="179" t="s">
        <v>171</v>
      </c>
      <c r="U169" s="179" t="s">
        <v>260</v>
      </c>
      <c r="V169" s="179"/>
      <c r="W169" s="180"/>
      <c r="X169" t="b">
        <f t="shared" si="76"/>
        <v>0</v>
      </c>
      <c r="Y169" t="b">
        <f t="shared" si="77"/>
        <v>0</v>
      </c>
      <c r="Z169" t="b">
        <f t="shared" si="78"/>
        <v>0</v>
      </c>
      <c r="AA169" t="b">
        <f t="shared" ref="AA169" si="83">+V169=G169</f>
        <v>1</v>
      </c>
      <c r="AB169" s="115"/>
      <c r="AE169" s="118">
        <f t="shared" si="80"/>
        <v>0</v>
      </c>
      <c r="AG169" s="184"/>
      <c r="AH169" s="118"/>
    </row>
    <row r="170" spans="1:34" ht="15">
      <c r="A170" s="158"/>
      <c r="B170" s="178" t="e">
        <f>+CONCATENATE(#REF!,#REF!,#REF!,#REF!)</f>
        <v>#REF!</v>
      </c>
      <c r="C170" s="95" t="s">
        <v>152</v>
      </c>
      <c r="D170" s="95" t="s">
        <v>311</v>
      </c>
      <c r="E170" s="95" t="s">
        <v>327</v>
      </c>
      <c r="F170" s="95" t="s">
        <v>277</v>
      </c>
      <c r="G170" s="95"/>
      <c r="H170" s="182" t="str">
        <f t="shared" si="66"/>
        <v>4419</v>
      </c>
      <c r="I170" s="182" t="str">
        <f t="shared" si="67"/>
        <v>1</v>
      </c>
      <c r="J170" s="182" t="str">
        <f t="shared" si="68"/>
        <v>1</v>
      </c>
      <c r="K170" s="182" t="str">
        <f t="shared" si="69"/>
        <v>78</v>
      </c>
      <c r="L170" s="181">
        <v>13046189</v>
      </c>
      <c r="M170" s="181">
        <v>13046189</v>
      </c>
      <c r="N170" s="200">
        <v>8881189</v>
      </c>
      <c r="O170" s="181">
        <v>272000</v>
      </c>
      <c r="P170" s="181">
        <v>0</v>
      </c>
      <c r="Q170" s="181">
        <f t="shared" si="63"/>
        <v>272000</v>
      </c>
      <c r="R170" s="181">
        <f t="shared" si="64"/>
        <v>272000</v>
      </c>
      <c r="S170" s="179" t="s">
        <v>153</v>
      </c>
      <c r="T170" s="179" t="s">
        <v>154</v>
      </c>
      <c r="U170" s="179" t="s">
        <v>262</v>
      </c>
      <c r="V170" s="179"/>
      <c r="W170" s="180"/>
      <c r="X170" t="b">
        <f t="shared" si="76"/>
        <v>0</v>
      </c>
      <c r="Y170" t="b">
        <f t="shared" si="77"/>
        <v>0</v>
      </c>
      <c r="Z170" t="b">
        <f t="shared" si="78"/>
        <v>0</v>
      </c>
      <c r="AA170" t="b">
        <f t="shared" ref="AA170" si="84">+V170=G170</f>
        <v>1</v>
      </c>
      <c r="AB170" s="115" t="e">
        <f>#REF!-W170</f>
        <v>#REF!</v>
      </c>
      <c r="AE170" s="118">
        <f t="shared" si="80"/>
        <v>0</v>
      </c>
      <c r="AG170" s="184"/>
      <c r="AH170" s="118"/>
    </row>
    <row r="171" spans="1:34" ht="15">
      <c r="A171" s="158"/>
      <c r="B171" s="178"/>
      <c r="C171" s="95" t="s">
        <v>152</v>
      </c>
      <c r="D171" s="95" t="s">
        <v>293</v>
      </c>
      <c r="E171" s="95" t="s">
        <v>323</v>
      </c>
      <c r="F171" s="95" t="s">
        <v>316</v>
      </c>
      <c r="G171" s="95" t="s">
        <v>344</v>
      </c>
      <c r="H171" s="182" t="str">
        <f t="shared" si="66"/>
        <v>5111</v>
      </c>
      <c r="I171" s="182" t="str">
        <f t="shared" si="67"/>
        <v>2</v>
      </c>
      <c r="J171" s="182" t="str">
        <f t="shared" si="68"/>
        <v>1</v>
      </c>
      <c r="K171" s="182" t="str">
        <f t="shared" si="69"/>
        <v>00</v>
      </c>
      <c r="L171" s="181">
        <v>1500000</v>
      </c>
      <c r="M171" s="181">
        <v>1500000</v>
      </c>
      <c r="N171" s="200">
        <v>1000000</v>
      </c>
      <c r="O171" s="181">
        <v>0</v>
      </c>
      <c r="P171" s="181">
        <v>0</v>
      </c>
      <c r="Q171" s="181">
        <f t="shared" ref="Q171:Q202" si="85">+O171+P171</f>
        <v>0</v>
      </c>
      <c r="R171" s="181">
        <f t="shared" ref="R171:R202" si="86">+Q171</f>
        <v>0</v>
      </c>
      <c r="S171" s="179"/>
      <c r="T171" s="179"/>
      <c r="U171" s="179"/>
      <c r="V171" s="179"/>
      <c r="W171" s="180"/>
      <c r="AB171" s="115"/>
      <c r="AE171" s="118"/>
      <c r="AG171" s="184"/>
      <c r="AH171" s="118"/>
    </row>
    <row r="172" spans="1:34" ht="15">
      <c r="A172" s="158"/>
      <c r="B172" s="178"/>
      <c r="C172" s="95" t="s">
        <v>152</v>
      </c>
      <c r="D172" s="95" t="s">
        <v>290</v>
      </c>
      <c r="E172" s="95" t="s">
        <v>324</v>
      </c>
      <c r="F172" s="95" t="s">
        <v>316</v>
      </c>
      <c r="G172" s="95" t="s">
        <v>371</v>
      </c>
      <c r="H172" s="182" t="str">
        <f t="shared" si="66"/>
        <v>5111</v>
      </c>
      <c r="I172" s="182" t="str">
        <f t="shared" si="67"/>
        <v>2</v>
      </c>
      <c r="J172" s="182" t="str">
        <f t="shared" si="68"/>
        <v>1</v>
      </c>
      <c r="K172" s="182" t="str">
        <f t="shared" si="69"/>
        <v>00</v>
      </c>
      <c r="L172" s="181">
        <v>0</v>
      </c>
      <c r="M172" s="181">
        <v>347524</v>
      </c>
      <c r="N172" s="200">
        <v>0</v>
      </c>
      <c r="O172" s="181">
        <v>0</v>
      </c>
      <c r="P172" s="181">
        <v>0</v>
      </c>
      <c r="Q172" s="181">
        <f t="shared" si="85"/>
        <v>0</v>
      </c>
      <c r="R172" s="181">
        <f t="shared" si="86"/>
        <v>0</v>
      </c>
      <c r="S172" s="179"/>
      <c r="T172" s="179"/>
      <c r="U172" s="179"/>
      <c r="V172" s="179"/>
      <c r="W172" s="180"/>
      <c r="AB172" s="115"/>
      <c r="AE172" s="118"/>
      <c r="AG172" s="184"/>
      <c r="AH172" s="118"/>
    </row>
    <row r="173" spans="1:34" ht="15">
      <c r="A173" s="158"/>
      <c r="B173" s="178"/>
      <c r="C173" s="95" t="s">
        <v>152</v>
      </c>
      <c r="D173" s="95" t="s">
        <v>293</v>
      </c>
      <c r="E173" s="95" t="s">
        <v>323</v>
      </c>
      <c r="F173" s="95" t="s">
        <v>319</v>
      </c>
      <c r="G173" s="95" t="s">
        <v>345</v>
      </c>
      <c r="H173" s="182" t="str">
        <f t="shared" si="66"/>
        <v>5151</v>
      </c>
      <c r="I173" s="182" t="str">
        <f t="shared" si="67"/>
        <v>2</v>
      </c>
      <c r="J173" s="182" t="str">
        <f t="shared" si="68"/>
        <v>1</v>
      </c>
      <c r="K173" s="182" t="str">
        <f t="shared" si="69"/>
        <v>00</v>
      </c>
      <c r="L173" s="181">
        <v>3000000</v>
      </c>
      <c r="M173" s="181">
        <v>3000000</v>
      </c>
      <c r="N173" s="200">
        <v>0</v>
      </c>
      <c r="O173" s="181">
        <v>0</v>
      </c>
      <c r="P173" s="181">
        <v>0</v>
      </c>
      <c r="Q173" s="181">
        <f t="shared" si="85"/>
        <v>0</v>
      </c>
      <c r="R173" s="181">
        <f t="shared" si="86"/>
        <v>0</v>
      </c>
      <c r="S173" s="179"/>
      <c r="T173" s="179"/>
      <c r="U173" s="179"/>
      <c r="V173" s="179"/>
      <c r="W173" s="180"/>
      <c r="AB173" s="115"/>
      <c r="AE173" s="118"/>
      <c r="AG173" s="184"/>
      <c r="AH173" s="118"/>
    </row>
    <row r="174" spans="1:34" ht="15">
      <c r="A174" s="158"/>
      <c r="B174" s="178"/>
      <c r="C174" s="95" t="s">
        <v>152</v>
      </c>
      <c r="D174" s="95" t="s">
        <v>288</v>
      </c>
      <c r="E174" s="95" t="s">
        <v>325</v>
      </c>
      <c r="F174" s="95" t="s">
        <v>319</v>
      </c>
      <c r="G174" s="95" t="s">
        <v>372</v>
      </c>
      <c r="H174" s="182" t="str">
        <f t="shared" si="66"/>
        <v>5151</v>
      </c>
      <c r="I174" s="182" t="str">
        <f t="shared" si="67"/>
        <v>2</v>
      </c>
      <c r="J174" s="182" t="str">
        <f t="shared" si="68"/>
        <v>1</v>
      </c>
      <c r="K174" s="182" t="str">
        <f t="shared" si="69"/>
        <v>00</v>
      </c>
      <c r="L174" s="181">
        <v>0</v>
      </c>
      <c r="M174" s="181">
        <v>918900</v>
      </c>
      <c r="N174" s="200">
        <v>0</v>
      </c>
      <c r="O174" s="181">
        <v>0</v>
      </c>
      <c r="P174" s="181">
        <v>0</v>
      </c>
      <c r="Q174" s="181">
        <f t="shared" si="85"/>
        <v>0</v>
      </c>
      <c r="R174" s="181">
        <f t="shared" si="86"/>
        <v>0</v>
      </c>
      <c r="S174" s="179"/>
      <c r="T174" s="179"/>
      <c r="U174" s="179"/>
      <c r="V174" s="179"/>
      <c r="W174" s="180"/>
      <c r="AB174" s="115"/>
      <c r="AE174" s="118"/>
      <c r="AG174" s="184"/>
      <c r="AH174" s="118"/>
    </row>
    <row r="175" spans="1:34" ht="15">
      <c r="A175" s="158"/>
      <c r="B175" s="178"/>
      <c r="C175" s="95" t="s">
        <v>152</v>
      </c>
      <c r="D175" s="95" t="s">
        <v>292</v>
      </c>
      <c r="E175" s="95" t="s">
        <v>325</v>
      </c>
      <c r="F175" s="95" t="s">
        <v>319</v>
      </c>
      <c r="G175" s="95" t="s">
        <v>372</v>
      </c>
      <c r="H175" s="182" t="str">
        <f t="shared" si="66"/>
        <v>5151</v>
      </c>
      <c r="I175" s="182" t="str">
        <f t="shared" si="67"/>
        <v>2</v>
      </c>
      <c r="J175" s="182" t="str">
        <f t="shared" si="68"/>
        <v>1</v>
      </c>
      <c r="K175" s="182" t="str">
        <f t="shared" si="69"/>
        <v>00</v>
      </c>
      <c r="L175" s="181">
        <v>0</v>
      </c>
      <c r="M175" s="181">
        <v>81664</v>
      </c>
      <c r="N175" s="200">
        <v>0</v>
      </c>
      <c r="O175" s="181">
        <v>0</v>
      </c>
      <c r="P175" s="181">
        <v>0</v>
      </c>
      <c r="Q175" s="181">
        <f t="shared" si="85"/>
        <v>0</v>
      </c>
      <c r="R175" s="181">
        <f t="shared" si="86"/>
        <v>0</v>
      </c>
      <c r="S175" s="179"/>
      <c r="T175" s="179"/>
      <c r="U175" s="179"/>
      <c r="V175" s="179"/>
      <c r="W175" s="180"/>
      <c r="AB175" s="115"/>
      <c r="AE175" s="118"/>
      <c r="AG175" s="184"/>
      <c r="AH175" s="118"/>
    </row>
    <row r="176" spans="1:34" ht="15">
      <c r="A176" s="158"/>
      <c r="B176" s="178"/>
      <c r="C176" s="95" t="s">
        <v>152</v>
      </c>
      <c r="D176" s="95" t="s">
        <v>288</v>
      </c>
      <c r="E176" s="95" t="s">
        <v>324</v>
      </c>
      <c r="F176" s="95" t="s">
        <v>373</v>
      </c>
      <c r="G176" s="95" t="s">
        <v>374</v>
      </c>
      <c r="H176" s="182" t="str">
        <f t="shared" si="66"/>
        <v>5211</v>
      </c>
      <c r="I176" s="182" t="str">
        <f t="shared" si="67"/>
        <v>2</v>
      </c>
      <c r="J176" s="182" t="str">
        <f t="shared" si="68"/>
        <v>1</v>
      </c>
      <c r="K176" s="182" t="str">
        <f t="shared" si="69"/>
        <v>00</v>
      </c>
      <c r="L176" s="181">
        <v>0</v>
      </c>
      <c r="M176" s="181">
        <v>545</v>
      </c>
      <c r="N176" s="200">
        <v>0</v>
      </c>
      <c r="O176" s="181">
        <v>0</v>
      </c>
      <c r="P176" s="181">
        <v>0</v>
      </c>
      <c r="Q176" s="181">
        <f t="shared" si="85"/>
        <v>0</v>
      </c>
      <c r="R176" s="181">
        <f t="shared" si="86"/>
        <v>0</v>
      </c>
      <c r="S176" s="179"/>
      <c r="T176" s="179"/>
      <c r="U176" s="179"/>
      <c r="V176" s="179"/>
      <c r="W176" s="180"/>
      <c r="AB176" s="115"/>
      <c r="AE176" s="118"/>
      <c r="AG176" s="184"/>
      <c r="AH176" s="118"/>
    </row>
    <row r="177" spans="1:34" ht="15">
      <c r="A177" s="158"/>
      <c r="B177" s="178"/>
      <c r="C177" s="95" t="s">
        <v>152</v>
      </c>
      <c r="D177" s="95" t="s">
        <v>290</v>
      </c>
      <c r="E177" s="95" t="s">
        <v>324</v>
      </c>
      <c r="F177" s="95" t="s">
        <v>373</v>
      </c>
      <c r="G177" s="95" t="s">
        <v>374</v>
      </c>
      <c r="H177" s="182" t="str">
        <f t="shared" si="66"/>
        <v>5211</v>
      </c>
      <c r="I177" s="182" t="str">
        <f t="shared" si="67"/>
        <v>2</v>
      </c>
      <c r="J177" s="182" t="str">
        <f t="shared" si="68"/>
        <v>1</v>
      </c>
      <c r="K177" s="182" t="str">
        <f t="shared" si="69"/>
        <v>00</v>
      </c>
      <c r="L177" s="181">
        <v>0</v>
      </c>
      <c r="M177" s="181">
        <v>11455</v>
      </c>
      <c r="N177" s="200">
        <v>0</v>
      </c>
      <c r="O177" s="181">
        <v>0</v>
      </c>
      <c r="P177" s="181">
        <v>0</v>
      </c>
      <c r="Q177" s="181">
        <f t="shared" si="85"/>
        <v>0</v>
      </c>
      <c r="R177" s="181">
        <f t="shared" si="86"/>
        <v>0</v>
      </c>
      <c r="S177" s="179"/>
      <c r="T177" s="179"/>
      <c r="U177" s="179"/>
      <c r="V177" s="179"/>
      <c r="W177" s="180"/>
      <c r="AB177" s="115"/>
      <c r="AE177" s="118"/>
      <c r="AG177" s="184"/>
      <c r="AH177" s="118"/>
    </row>
    <row r="178" spans="1:34" ht="15">
      <c r="A178" s="158"/>
      <c r="B178" s="178"/>
      <c r="C178" s="95" t="s">
        <v>152</v>
      </c>
      <c r="D178" s="95" t="s">
        <v>293</v>
      </c>
      <c r="E178" s="95" t="s">
        <v>325</v>
      </c>
      <c r="F178" s="95" t="s">
        <v>346</v>
      </c>
      <c r="G178" s="95" t="s">
        <v>347</v>
      </c>
      <c r="H178" s="182" t="str">
        <f t="shared" si="66"/>
        <v>5231</v>
      </c>
      <c r="I178" s="182" t="str">
        <f t="shared" si="67"/>
        <v>2</v>
      </c>
      <c r="J178" s="182" t="str">
        <f t="shared" si="68"/>
        <v>1</v>
      </c>
      <c r="K178" s="182" t="str">
        <f t="shared" si="69"/>
        <v>00</v>
      </c>
      <c r="L178" s="181">
        <v>200000</v>
      </c>
      <c r="M178" s="181">
        <v>200000</v>
      </c>
      <c r="N178" s="200">
        <v>200000</v>
      </c>
      <c r="O178" s="181">
        <v>0</v>
      </c>
      <c r="P178" s="181">
        <v>0</v>
      </c>
      <c r="Q178" s="181">
        <f t="shared" si="85"/>
        <v>0</v>
      </c>
      <c r="R178" s="181">
        <f t="shared" si="86"/>
        <v>0</v>
      </c>
      <c r="S178" s="179"/>
      <c r="T178" s="179"/>
      <c r="U178" s="179"/>
      <c r="V178" s="179"/>
      <c r="W178" s="180"/>
      <c r="AB178" s="115"/>
      <c r="AE178" s="118"/>
      <c r="AG178" s="184"/>
      <c r="AH178" s="118"/>
    </row>
    <row r="179" spans="1:34" ht="15">
      <c r="A179" s="158"/>
      <c r="B179" s="178"/>
      <c r="C179" s="95" t="s">
        <v>152</v>
      </c>
      <c r="D179" s="95" t="s">
        <v>141</v>
      </c>
      <c r="E179" s="95" t="s">
        <v>325</v>
      </c>
      <c r="F179" s="95" t="s">
        <v>350</v>
      </c>
      <c r="G179" s="95" t="s">
        <v>351</v>
      </c>
      <c r="H179" s="182" t="str">
        <f t="shared" si="66"/>
        <v>5411</v>
      </c>
      <c r="I179" s="182" t="str">
        <f t="shared" si="67"/>
        <v>2</v>
      </c>
      <c r="J179" s="182" t="str">
        <f t="shared" si="68"/>
        <v>1</v>
      </c>
      <c r="K179" s="182" t="str">
        <f t="shared" si="69"/>
        <v>A7</v>
      </c>
      <c r="L179" s="181">
        <v>1500000</v>
      </c>
      <c r="M179" s="181">
        <v>1500000</v>
      </c>
      <c r="N179" s="200">
        <v>1500000</v>
      </c>
      <c r="O179" s="181">
        <v>0</v>
      </c>
      <c r="P179" s="181">
        <v>0</v>
      </c>
      <c r="Q179" s="181">
        <f t="shared" si="85"/>
        <v>0</v>
      </c>
      <c r="R179" s="181">
        <f t="shared" si="86"/>
        <v>0</v>
      </c>
      <c r="S179" s="179"/>
      <c r="T179" s="179"/>
      <c r="U179" s="179"/>
      <c r="V179" s="179"/>
      <c r="W179" s="180"/>
      <c r="AB179" s="115"/>
      <c r="AE179" s="118"/>
      <c r="AG179" s="184"/>
      <c r="AH179" s="118"/>
    </row>
    <row r="180" spans="1:34" ht="15">
      <c r="A180" s="158"/>
      <c r="B180" s="178"/>
      <c r="C180" s="95" t="s">
        <v>152</v>
      </c>
      <c r="D180" s="95" t="s">
        <v>288</v>
      </c>
      <c r="E180" s="95" t="s">
        <v>325</v>
      </c>
      <c r="F180" s="95" t="s">
        <v>350</v>
      </c>
      <c r="G180" s="95" t="s">
        <v>352</v>
      </c>
      <c r="H180" s="182" t="str">
        <f t="shared" si="66"/>
        <v>5411</v>
      </c>
      <c r="I180" s="182" t="str">
        <f t="shared" si="67"/>
        <v>2</v>
      </c>
      <c r="J180" s="182" t="str">
        <f t="shared" si="68"/>
        <v>1</v>
      </c>
      <c r="K180" s="182" t="str">
        <f t="shared" si="69"/>
        <v>A7</v>
      </c>
      <c r="L180" s="181">
        <v>2500000</v>
      </c>
      <c r="M180" s="181">
        <v>2500000</v>
      </c>
      <c r="N180" s="200">
        <v>0</v>
      </c>
      <c r="O180" s="181">
        <v>0</v>
      </c>
      <c r="P180" s="181">
        <v>0</v>
      </c>
      <c r="Q180" s="181">
        <f t="shared" si="85"/>
        <v>0</v>
      </c>
      <c r="R180" s="181">
        <f t="shared" si="86"/>
        <v>0</v>
      </c>
      <c r="S180" s="179"/>
      <c r="T180" s="179"/>
      <c r="U180" s="179"/>
      <c r="V180" s="179"/>
      <c r="W180" s="180"/>
      <c r="AB180" s="115"/>
      <c r="AE180" s="118"/>
      <c r="AG180" s="184"/>
      <c r="AH180" s="118"/>
    </row>
    <row r="181" spans="1:34" ht="15">
      <c r="A181" s="158"/>
      <c r="B181" s="178"/>
      <c r="C181" s="95" t="s">
        <v>152</v>
      </c>
      <c r="D181" s="95" t="s">
        <v>292</v>
      </c>
      <c r="E181" s="95" t="s">
        <v>325</v>
      </c>
      <c r="F181" s="95" t="s">
        <v>321</v>
      </c>
      <c r="G181" s="95" t="s">
        <v>353</v>
      </c>
      <c r="H181" s="182" t="str">
        <f t="shared" si="66"/>
        <v>5412</v>
      </c>
      <c r="I181" s="182" t="str">
        <f t="shared" si="67"/>
        <v>2</v>
      </c>
      <c r="J181" s="182" t="str">
        <f t="shared" si="68"/>
        <v>1</v>
      </c>
      <c r="K181" s="182" t="str">
        <f t="shared" si="69"/>
        <v>A7</v>
      </c>
      <c r="L181" s="181">
        <v>1300000</v>
      </c>
      <c r="M181" s="181">
        <v>1300000</v>
      </c>
      <c r="N181" s="200">
        <v>0</v>
      </c>
      <c r="O181" s="181">
        <v>0</v>
      </c>
      <c r="P181" s="181">
        <v>0</v>
      </c>
      <c r="Q181" s="181">
        <f t="shared" si="85"/>
        <v>0</v>
      </c>
      <c r="R181" s="181">
        <f t="shared" si="86"/>
        <v>0</v>
      </c>
      <c r="S181" s="179"/>
      <c r="T181" s="179"/>
      <c r="U181" s="179"/>
      <c r="V181" s="179"/>
      <c r="W181" s="180"/>
      <c r="AB181" s="115"/>
      <c r="AE181" s="118"/>
      <c r="AG181" s="184"/>
      <c r="AH181" s="118"/>
    </row>
    <row r="182" spans="1:34" ht="15">
      <c r="A182" s="158"/>
      <c r="B182" s="178"/>
      <c r="C182" s="95" t="s">
        <v>152</v>
      </c>
      <c r="D182" s="95" t="s">
        <v>290</v>
      </c>
      <c r="E182" s="95" t="s">
        <v>324</v>
      </c>
      <c r="F182" s="95" t="s">
        <v>375</v>
      </c>
      <c r="G182" s="95" t="s">
        <v>376</v>
      </c>
      <c r="H182" s="182" t="str">
        <f t="shared" si="66"/>
        <v>5611</v>
      </c>
      <c r="I182" s="182" t="str">
        <f t="shared" si="67"/>
        <v>2</v>
      </c>
      <c r="J182" s="182" t="str">
        <f t="shared" si="68"/>
        <v>1</v>
      </c>
      <c r="K182" s="182" t="str">
        <f t="shared" si="69"/>
        <v>00</v>
      </c>
      <c r="L182" s="181">
        <v>0</v>
      </c>
      <c r="M182" s="181">
        <v>730000</v>
      </c>
      <c r="N182" s="200">
        <v>0</v>
      </c>
      <c r="O182" s="181">
        <v>0</v>
      </c>
      <c r="P182" s="181">
        <v>0</v>
      </c>
      <c r="Q182" s="181">
        <f t="shared" si="85"/>
        <v>0</v>
      </c>
      <c r="R182" s="181">
        <f t="shared" si="86"/>
        <v>0</v>
      </c>
      <c r="S182" s="179"/>
      <c r="T182" s="179"/>
      <c r="U182" s="179"/>
      <c r="V182" s="179"/>
      <c r="W182" s="180"/>
      <c r="AB182" s="115"/>
      <c r="AE182" s="118"/>
      <c r="AG182" s="184"/>
      <c r="AH182" s="118"/>
    </row>
    <row r="183" spans="1:34" ht="15">
      <c r="A183" s="158"/>
      <c r="B183" s="178"/>
      <c r="C183" s="95" t="s">
        <v>152</v>
      </c>
      <c r="D183" s="95" t="s">
        <v>288</v>
      </c>
      <c r="E183" s="95" t="s">
        <v>336</v>
      </c>
      <c r="F183" s="95" t="s">
        <v>354</v>
      </c>
      <c r="G183" s="95" t="s">
        <v>355</v>
      </c>
      <c r="H183" s="182" t="str">
        <f t="shared" si="66"/>
        <v>5631</v>
      </c>
      <c r="I183" s="182" t="str">
        <f t="shared" si="67"/>
        <v>2</v>
      </c>
      <c r="J183" s="182" t="str">
        <f t="shared" si="68"/>
        <v>1</v>
      </c>
      <c r="K183" s="182" t="str">
        <f t="shared" si="69"/>
        <v>A7</v>
      </c>
      <c r="L183" s="181">
        <v>3000000</v>
      </c>
      <c r="M183" s="181">
        <v>3000000</v>
      </c>
      <c r="N183" s="200">
        <v>0</v>
      </c>
      <c r="O183" s="181">
        <v>0</v>
      </c>
      <c r="P183" s="181">
        <v>0</v>
      </c>
      <c r="Q183" s="181">
        <f t="shared" si="85"/>
        <v>0</v>
      </c>
      <c r="R183" s="181">
        <f t="shared" si="86"/>
        <v>0</v>
      </c>
      <c r="S183" s="179"/>
      <c r="T183" s="179"/>
      <c r="U183" s="179"/>
      <c r="V183" s="179"/>
      <c r="W183" s="180"/>
      <c r="AB183" s="115"/>
      <c r="AE183" s="118"/>
      <c r="AG183" s="184"/>
      <c r="AH183" s="118"/>
    </row>
    <row r="184" spans="1:34" ht="15">
      <c r="A184" s="158"/>
      <c r="B184" s="178"/>
      <c r="C184" s="95" t="s">
        <v>152</v>
      </c>
      <c r="D184" s="95" t="s">
        <v>292</v>
      </c>
      <c r="E184" s="95" t="s">
        <v>325</v>
      </c>
      <c r="F184" s="95" t="s">
        <v>377</v>
      </c>
      <c r="G184" s="95" t="s">
        <v>378</v>
      </c>
      <c r="H184" s="182" t="str">
        <f t="shared" si="66"/>
        <v>5651</v>
      </c>
      <c r="I184" s="182" t="str">
        <f t="shared" si="67"/>
        <v>2</v>
      </c>
      <c r="J184" s="182" t="str">
        <f t="shared" si="68"/>
        <v>1</v>
      </c>
      <c r="K184" s="182" t="str">
        <f t="shared" si="69"/>
        <v>00</v>
      </c>
      <c r="L184" s="181">
        <v>0</v>
      </c>
      <c r="M184" s="181">
        <v>137576</v>
      </c>
      <c r="N184" s="200">
        <v>0</v>
      </c>
      <c r="O184" s="181">
        <v>0</v>
      </c>
      <c r="P184" s="181">
        <v>0</v>
      </c>
      <c r="Q184" s="181">
        <f t="shared" si="85"/>
        <v>0</v>
      </c>
      <c r="R184" s="181">
        <f t="shared" si="86"/>
        <v>0</v>
      </c>
      <c r="S184" s="179"/>
      <c r="T184" s="179"/>
      <c r="U184" s="179"/>
      <c r="V184" s="179"/>
      <c r="W184" s="180"/>
      <c r="AB184" s="115"/>
      <c r="AE184" s="118"/>
      <c r="AG184" s="184"/>
      <c r="AH184" s="118"/>
    </row>
    <row r="185" spans="1:34" ht="15">
      <c r="A185" s="158"/>
      <c r="B185" s="178"/>
      <c r="C185" s="95" t="s">
        <v>152</v>
      </c>
      <c r="D185" s="95" t="s">
        <v>290</v>
      </c>
      <c r="E185" s="95" t="s">
        <v>324</v>
      </c>
      <c r="F185" s="95" t="s">
        <v>377</v>
      </c>
      <c r="G185" s="95" t="s">
        <v>379</v>
      </c>
      <c r="H185" s="182" t="str">
        <f t="shared" si="66"/>
        <v>5651</v>
      </c>
      <c r="I185" s="182" t="str">
        <f t="shared" si="67"/>
        <v>2</v>
      </c>
      <c r="J185" s="182" t="str">
        <f t="shared" si="68"/>
        <v>1</v>
      </c>
      <c r="K185" s="182" t="str">
        <f t="shared" si="69"/>
        <v>00</v>
      </c>
      <c r="L185" s="181">
        <v>0</v>
      </c>
      <c r="M185" s="181">
        <v>318600</v>
      </c>
      <c r="N185" s="200">
        <v>0</v>
      </c>
      <c r="O185" s="181">
        <v>0</v>
      </c>
      <c r="P185" s="181">
        <v>0</v>
      </c>
      <c r="Q185" s="181">
        <f t="shared" si="85"/>
        <v>0</v>
      </c>
      <c r="R185" s="181">
        <f t="shared" si="86"/>
        <v>0</v>
      </c>
      <c r="S185" s="179"/>
      <c r="T185" s="179"/>
      <c r="U185" s="179"/>
      <c r="V185" s="179"/>
      <c r="W185" s="180"/>
      <c r="AB185" s="115"/>
      <c r="AE185" s="118"/>
      <c r="AG185" s="184"/>
      <c r="AH185" s="118"/>
    </row>
    <row r="186" spans="1:34" ht="15">
      <c r="A186" s="158"/>
      <c r="B186" s="178"/>
      <c r="C186" s="95" t="s">
        <v>152</v>
      </c>
      <c r="D186" s="95" t="s">
        <v>290</v>
      </c>
      <c r="E186" s="95" t="s">
        <v>324</v>
      </c>
      <c r="F186" s="95" t="s">
        <v>377</v>
      </c>
      <c r="G186" s="95" t="s">
        <v>378</v>
      </c>
      <c r="H186" s="182" t="str">
        <f t="shared" si="66"/>
        <v>5651</v>
      </c>
      <c r="I186" s="182" t="str">
        <f t="shared" si="67"/>
        <v>2</v>
      </c>
      <c r="J186" s="182" t="str">
        <f t="shared" si="68"/>
        <v>1</v>
      </c>
      <c r="K186" s="182" t="str">
        <f t="shared" si="69"/>
        <v>00</v>
      </c>
      <c r="L186" s="181">
        <v>0</v>
      </c>
      <c r="M186" s="181">
        <v>81664</v>
      </c>
      <c r="N186" s="200">
        <v>0</v>
      </c>
      <c r="O186" s="181">
        <v>0</v>
      </c>
      <c r="P186" s="181">
        <v>0</v>
      </c>
      <c r="Q186" s="181">
        <f t="shared" si="85"/>
        <v>0</v>
      </c>
      <c r="R186" s="181">
        <f t="shared" si="86"/>
        <v>0</v>
      </c>
      <c r="S186" s="179"/>
      <c r="T186" s="179"/>
      <c r="U186" s="179"/>
      <c r="V186" s="179"/>
      <c r="W186" s="180"/>
      <c r="AB186" s="115"/>
      <c r="AE186" s="118"/>
      <c r="AG186" s="184"/>
      <c r="AH186" s="118"/>
    </row>
    <row r="187" spans="1:34" ht="15">
      <c r="A187" s="158"/>
      <c r="B187" s="178"/>
      <c r="C187" s="95" t="s">
        <v>152</v>
      </c>
      <c r="D187" s="95" t="s">
        <v>288</v>
      </c>
      <c r="E187" s="95" t="s">
        <v>324</v>
      </c>
      <c r="F187" s="95" t="s">
        <v>380</v>
      </c>
      <c r="G187" s="95" t="s">
        <v>381</v>
      </c>
      <c r="H187" s="182" t="str">
        <f t="shared" si="66"/>
        <v>5671</v>
      </c>
      <c r="I187" s="182" t="str">
        <f t="shared" si="67"/>
        <v>2</v>
      </c>
      <c r="J187" s="182" t="str">
        <f t="shared" si="68"/>
        <v>1</v>
      </c>
      <c r="K187" s="182" t="str">
        <f t="shared" si="69"/>
        <v>00</v>
      </c>
      <c r="L187" s="181">
        <v>0</v>
      </c>
      <c r="M187" s="181">
        <v>42384</v>
      </c>
      <c r="N187" s="200">
        <v>0</v>
      </c>
      <c r="O187" s="181">
        <v>0</v>
      </c>
      <c r="P187" s="181">
        <v>0</v>
      </c>
      <c r="Q187" s="181">
        <f t="shared" si="85"/>
        <v>0</v>
      </c>
      <c r="R187" s="181">
        <f t="shared" si="86"/>
        <v>0</v>
      </c>
      <c r="S187" s="179"/>
      <c r="T187" s="179"/>
      <c r="U187" s="179"/>
      <c r="V187" s="179"/>
      <c r="W187" s="180"/>
      <c r="AB187" s="115"/>
      <c r="AE187" s="118"/>
      <c r="AG187" s="184"/>
      <c r="AH187" s="118"/>
    </row>
    <row r="188" spans="1:34" ht="15">
      <c r="A188" s="158"/>
      <c r="B188" s="178"/>
      <c r="C188" s="95" t="s">
        <v>152</v>
      </c>
      <c r="D188" s="95" t="s">
        <v>141</v>
      </c>
      <c r="E188" s="95" t="s">
        <v>323</v>
      </c>
      <c r="F188" s="95" t="s">
        <v>312</v>
      </c>
      <c r="G188" s="95" t="s">
        <v>356</v>
      </c>
      <c r="H188" s="182" t="str">
        <f t="shared" si="66"/>
        <v>5671</v>
      </c>
      <c r="I188" s="182" t="str">
        <f t="shared" si="67"/>
        <v>2</v>
      </c>
      <c r="J188" s="182" t="str">
        <f t="shared" si="68"/>
        <v>1</v>
      </c>
      <c r="K188" s="182" t="str">
        <f t="shared" si="69"/>
        <v>A7</v>
      </c>
      <c r="L188" s="181">
        <v>450000</v>
      </c>
      <c r="M188" s="181">
        <v>450000</v>
      </c>
      <c r="N188" s="200">
        <v>450000</v>
      </c>
      <c r="O188" s="181">
        <v>0</v>
      </c>
      <c r="P188" s="181">
        <v>0</v>
      </c>
      <c r="Q188" s="181">
        <f t="shared" si="85"/>
        <v>0</v>
      </c>
      <c r="R188" s="181">
        <f t="shared" si="86"/>
        <v>0</v>
      </c>
      <c r="S188" s="179"/>
      <c r="T188" s="179"/>
      <c r="U188" s="179"/>
      <c r="V188" s="179"/>
      <c r="W188" s="180"/>
      <c r="AB188" s="115"/>
      <c r="AE188" s="118"/>
      <c r="AG188" s="184"/>
      <c r="AH188" s="118"/>
    </row>
    <row r="189" spans="1:34" ht="15">
      <c r="A189" s="158"/>
      <c r="B189" s="178"/>
      <c r="C189" s="95" t="s">
        <v>152</v>
      </c>
      <c r="D189" s="95" t="s">
        <v>288</v>
      </c>
      <c r="E189" s="95" t="s">
        <v>336</v>
      </c>
      <c r="F189" s="95" t="s">
        <v>312</v>
      </c>
      <c r="G189" s="95" t="s">
        <v>357</v>
      </c>
      <c r="H189" s="182" t="str">
        <f t="shared" si="66"/>
        <v>5671</v>
      </c>
      <c r="I189" s="182" t="str">
        <f t="shared" si="67"/>
        <v>2</v>
      </c>
      <c r="J189" s="182" t="str">
        <f t="shared" si="68"/>
        <v>1</v>
      </c>
      <c r="K189" s="182" t="str">
        <f t="shared" si="69"/>
        <v>A7</v>
      </c>
      <c r="L189" s="181">
        <v>1600000</v>
      </c>
      <c r="M189" s="181">
        <v>1600000</v>
      </c>
      <c r="N189" s="200">
        <v>0</v>
      </c>
      <c r="O189" s="181">
        <v>0</v>
      </c>
      <c r="P189" s="181">
        <v>0</v>
      </c>
      <c r="Q189" s="181">
        <f t="shared" si="85"/>
        <v>0</v>
      </c>
      <c r="R189" s="181">
        <f t="shared" si="86"/>
        <v>0</v>
      </c>
      <c r="S189" s="179"/>
      <c r="T189" s="179"/>
      <c r="U189" s="179"/>
      <c r="V189" s="179"/>
      <c r="W189" s="180"/>
      <c r="AB189" s="115"/>
      <c r="AE189" s="118"/>
      <c r="AG189" s="184"/>
      <c r="AH189" s="118"/>
    </row>
    <row r="190" spans="1:34" ht="15">
      <c r="A190" s="158"/>
      <c r="B190" s="178"/>
      <c r="C190" s="95" t="s">
        <v>152</v>
      </c>
      <c r="D190" s="95" t="s">
        <v>293</v>
      </c>
      <c r="E190" s="95" t="s">
        <v>323</v>
      </c>
      <c r="F190" s="95" t="s">
        <v>348</v>
      </c>
      <c r="G190" s="95" t="s">
        <v>349</v>
      </c>
      <c r="H190" s="182" t="str">
        <f t="shared" si="66"/>
        <v>5911</v>
      </c>
      <c r="I190" s="182" t="str">
        <f t="shared" si="67"/>
        <v>2</v>
      </c>
      <c r="J190" s="182" t="str">
        <f t="shared" si="68"/>
        <v>1</v>
      </c>
      <c r="K190" s="182" t="str">
        <f t="shared" si="69"/>
        <v>00</v>
      </c>
      <c r="L190" s="181">
        <v>820000</v>
      </c>
      <c r="M190" s="181">
        <v>820000</v>
      </c>
      <c r="N190" s="200">
        <v>0</v>
      </c>
      <c r="O190" s="181">
        <v>0</v>
      </c>
      <c r="P190" s="181">
        <v>0</v>
      </c>
      <c r="Q190" s="181">
        <f t="shared" si="85"/>
        <v>0</v>
      </c>
      <c r="R190" s="181">
        <f t="shared" si="86"/>
        <v>0</v>
      </c>
      <c r="S190" s="179"/>
      <c r="T190" s="179"/>
      <c r="U190" s="179"/>
      <c r="V190" s="179"/>
      <c r="W190" s="180"/>
      <c r="AB190" s="115"/>
      <c r="AE190" s="118"/>
      <c r="AG190" s="184"/>
      <c r="AH190" s="118"/>
    </row>
    <row r="191" spans="1:34" ht="15">
      <c r="A191" s="158"/>
      <c r="B191" s="178"/>
      <c r="C191" s="95" t="s">
        <v>152</v>
      </c>
      <c r="D191" s="95" t="s">
        <v>295</v>
      </c>
      <c r="E191" s="95" t="s">
        <v>323</v>
      </c>
      <c r="F191" s="95" t="s">
        <v>313</v>
      </c>
      <c r="G191" s="95" t="s">
        <v>358</v>
      </c>
      <c r="H191" s="182" t="str">
        <f t="shared" si="66"/>
        <v>6121</v>
      </c>
      <c r="I191" s="182" t="str">
        <f t="shared" si="67"/>
        <v>2</v>
      </c>
      <c r="J191" s="182" t="str">
        <f t="shared" si="68"/>
        <v>1</v>
      </c>
      <c r="K191" s="182" t="str">
        <f t="shared" si="69"/>
        <v>A7</v>
      </c>
      <c r="L191" s="181">
        <v>20000000</v>
      </c>
      <c r="M191" s="181">
        <v>20000000</v>
      </c>
      <c r="N191" s="200">
        <v>14000000</v>
      </c>
      <c r="O191" s="181">
        <v>0</v>
      </c>
      <c r="P191" s="181">
        <v>0</v>
      </c>
      <c r="Q191" s="181">
        <f t="shared" si="85"/>
        <v>0</v>
      </c>
      <c r="R191" s="181">
        <f t="shared" si="86"/>
        <v>0</v>
      </c>
      <c r="S191" s="179"/>
      <c r="T191" s="179"/>
      <c r="U191" s="179"/>
      <c r="V191" s="179"/>
      <c r="W191" s="180"/>
      <c r="AB191" s="115"/>
      <c r="AE191" s="118"/>
      <c r="AG191" s="184"/>
      <c r="AH191" s="118"/>
    </row>
    <row r="192" spans="1:34" ht="15">
      <c r="A192" s="158"/>
      <c r="B192" s="178"/>
      <c r="C192" s="95" t="s">
        <v>152</v>
      </c>
      <c r="D192" s="95" t="s">
        <v>295</v>
      </c>
      <c r="E192" s="95" t="s">
        <v>323</v>
      </c>
      <c r="F192" s="95" t="s">
        <v>313</v>
      </c>
      <c r="G192" s="95" t="s">
        <v>359</v>
      </c>
      <c r="H192" s="182" t="str">
        <f t="shared" si="66"/>
        <v>6121</v>
      </c>
      <c r="I192" s="182" t="str">
        <f t="shared" si="67"/>
        <v>2</v>
      </c>
      <c r="J192" s="182" t="str">
        <f t="shared" si="68"/>
        <v>1</v>
      </c>
      <c r="K192" s="182" t="str">
        <f t="shared" si="69"/>
        <v>A7</v>
      </c>
      <c r="L192" s="181">
        <v>10000000</v>
      </c>
      <c r="M192" s="181">
        <v>10000000</v>
      </c>
      <c r="N192" s="200">
        <v>2500000</v>
      </c>
      <c r="O192" s="181">
        <v>0</v>
      </c>
      <c r="P192" s="181">
        <v>0</v>
      </c>
      <c r="Q192" s="181">
        <f t="shared" si="85"/>
        <v>0</v>
      </c>
      <c r="R192" s="181">
        <f t="shared" si="86"/>
        <v>0</v>
      </c>
      <c r="S192" s="179"/>
      <c r="T192" s="179"/>
      <c r="U192" s="179"/>
      <c r="V192" s="179"/>
      <c r="W192" s="180"/>
      <c r="AB192" s="115"/>
      <c r="AE192" s="118"/>
      <c r="AG192" s="184"/>
      <c r="AH192" s="118"/>
    </row>
    <row r="193" spans="1:34" ht="15">
      <c r="A193" s="158"/>
      <c r="B193" s="178"/>
      <c r="C193" s="95" t="s">
        <v>152</v>
      </c>
      <c r="D193" s="95" t="s">
        <v>295</v>
      </c>
      <c r="E193" s="95" t="s">
        <v>323</v>
      </c>
      <c r="F193" s="95" t="s">
        <v>313</v>
      </c>
      <c r="G193" s="95" t="s">
        <v>360</v>
      </c>
      <c r="H193" s="182" t="str">
        <f t="shared" si="66"/>
        <v>6121</v>
      </c>
      <c r="I193" s="182" t="str">
        <f t="shared" si="67"/>
        <v>2</v>
      </c>
      <c r="J193" s="182" t="str">
        <f t="shared" si="68"/>
        <v>1</v>
      </c>
      <c r="K193" s="182" t="str">
        <f t="shared" si="69"/>
        <v>A7</v>
      </c>
      <c r="L193" s="181">
        <v>10500000</v>
      </c>
      <c r="M193" s="181">
        <v>10500000</v>
      </c>
      <c r="N193" s="200">
        <v>2500000</v>
      </c>
      <c r="O193" s="181">
        <v>0</v>
      </c>
      <c r="P193" s="181">
        <v>0</v>
      </c>
      <c r="Q193" s="181">
        <f t="shared" si="85"/>
        <v>0</v>
      </c>
      <c r="R193" s="181">
        <f t="shared" si="86"/>
        <v>0</v>
      </c>
      <c r="S193" s="179"/>
      <c r="T193" s="179"/>
      <c r="U193" s="179"/>
      <c r="V193" s="179"/>
      <c r="W193" s="180"/>
      <c r="AB193" s="115"/>
      <c r="AE193" s="118"/>
      <c r="AG193" s="184"/>
      <c r="AH193" s="118"/>
    </row>
    <row r="194" spans="1:34" ht="15">
      <c r="A194" s="158"/>
      <c r="B194" s="178"/>
      <c r="C194" s="95" t="s">
        <v>152</v>
      </c>
      <c r="D194" s="95" t="s">
        <v>295</v>
      </c>
      <c r="E194" s="95" t="s">
        <v>323</v>
      </c>
      <c r="F194" s="95" t="s">
        <v>314</v>
      </c>
      <c r="G194" s="95" t="s">
        <v>361</v>
      </c>
      <c r="H194" s="182" t="str">
        <f t="shared" si="66"/>
        <v>6141</v>
      </c>
      <c r="I194" s="182" t="str">
        <f t="shared" si="67"/>
        <v>2</v>
      </c>
      <c r="J194" s="182" t="str">
        <f t="shared" si="68"/>
        <v>1</v>
      </c>
      <c r="K194" s="182" t="str">
        <f t="shared" si="69"/>
        <v>A7</v>
      </c>
      <c r="L194" s="181">
        <v>33338379</v>
      </c>
      <c r="M194" s="181">
        <v>33338379</v>
      </c>
      <c r="N194" s="200">
        <v>33338379</v>
      </c>
      <c r="O194" s="181">
        <v>3345405.74</v>
      </c>
      <c r="P194" s="181">
        <v>0</v>
      </c>
      <c r="Q194" s="181">
        <f t="shared" si="85"/>
        <v>3345405.74</v>
      </c>
      <c r="R194" s="181">
        <f t="shared" si="86"/>
        <v>3345405.74</v>
      </c>
      <c r="S194" s="179"/>
      <c r="T194" s="179"/>
      <c r="U194" s="179"/>
      <c r="V194" s="179"/>
      <c r="W194" s="180"/>
      <c r="AB194" s="115"/>
      <c r="AE194" s="118"/>
      <c r="AG194" s="184"/>
      <c r="AH194" s="118"/>
    </row>
    <row r="195" spans="1:34" ht="15">
      <c r="A195" s="158"/>
      <c r="B195" s="178"/>
      <c r="C195" s="95" t="s">
        <v>152</v>
      </c>
      <c r="D195" s="95" t="s">
        <v>295</v>
      </c>
      <c r="E195" s="95" t="s">
        <v>323</v>
      </c>
      <c r="F195" s="95" t="s">
        <v>314</v>
      </c>
      <c r="G195" s="95" t="s">
        <v>362</v>
      </c>
      <c r="H195" s="182" t="str">
        <f t="shared" si="66"/>
        <v>6141</v>
      </c>
      <c r="I195" s="182" t="str">
        <f t="shared" si="67"/>
        <v>2</v>
      </c>
      <c r="J195" s="182" t="str">
        <f t="shared" si="68"/>
        <v>1</v>
      </c>
      <c r="K195" s="182" t="str">
        <f t="shared" si="69"/>
        <v>A7</v>
      </c>
      <c r="L195" s="181">
        <v>28000000</v>
      </c>
      <c r="M195" s="181">
        <v>28000000</v>
      </c>
      <c r="N195" s="200">
        <v>6500000</v>
      </c>
      <c r="O195" s="181">
        <v>0</v>
      </c>
      <c r="P195" s="181">
        <v>0</v>
      </c>
      <c r="Q195" s="181">
        <f t="shared" si="85"/>
        <v>0</v>
      </c>
      <c r="R195" s="181">
        <f t="shared" si="86"/>
        <v>0</v>
      </c>
      <c r="S195" s="179"/>
      <c r="T195" s="179"/>
      <c r="U195" s="179"/>
      <c r="V195" s="179"/>
      <c r="W195" s="180"/>
      <c r="AB195" s="115"/>
      <c r="AE195" s="118"/>
      <c r="AG195" s="184"/>
      <c r="AH195" s="118"/>
    </row>
    <row r="196" spans="1:34" ht="15">
      <c r="A196" s="158"/>
      <c r="B196" s="178"/>
      <c r="C196" s="95" t="s">
        <v>152</v>
      </c>
      <c r="D196" s="95" t="s">
        <v>295</v>
      </c>
      <c r="E196" s="95" t="s">
        <v>323</v>
      </c>
      <c r="F196" s="95" t="s">
        <v>314</v>
      </c>
      <c r="G196" s="95" t="s">
        <v>363</v>
      </c>
      <c r="H196" s="182" t="str">
        <f t="shared" si="66"/>
        <v>6141</v>
      </c>
      <c r="I196" s="182" t="str">
        <f t="shared" si="67"/>
        <v>2</v>
      </c>
      <c r="J196" s="182" t="str">
        <f t="shared" si="68"/>
        <v>1</v>
      </c>
      <c r="K196" s="182" t="str">
        <f t="shared" si="69"/>
        <v>A7</v>
      </c>
      <c r="L196" s="181">
        <v>13426113</v>
      </c>
      <c r="M196" s="181">
        <v>13426113</v>
      </c>
      <c r="N196" s="200">
        <v>2500000</v>
      </c>
      <c r="O196" s="181">
        <v>0</v>
      </c>
      <c r="P196" s="181">
        <v>0</v>
      </c>
      <c r="Q196" s="181">
        <f t="shared" si="85"/>
        <v>0</v>
      </c>
      <c r="R196" s="181">
        <f t="shared" si="86"/>
        <v>0</v>
      </c>
      <c r="S196" s="179"/>
      <c r="T196" s="179"/>
      <c r="U196" s="179"/>
      <c r="V196" s="179"/>
      <c r="W196" s="180"/>
      <c r="AB196" s="115"/>
      <c r="AE196" s="118"/>
      <c r="AG196" s="184"/>
      <c r="AH196" s="118"/>
    </row>
    <row r="197" spans="1:34" ht="15">
      <c r="A197" s="158"/>
      <c r="B197" s="178"/>
      <c r="C197" s="95" t="s">
        <v>152</v>
      </c>
      <c r="D197" s="95" t="s">
        <v>295</v>
      </c>
      <c r="E197" s="95" t="s">
        <v>323</v>
      </c>
      <c r="F197" s="95" t="s">
        <v>314</v>
      </c>
      <c r="G197" s="95" t="s">
        <v>364</v>
      </c>
      <c r="H197" s="182" t="str">
        <f t="shared" si="66"/>
        <v>6141</v>
      </c>
      <c r="I197" s="182" t="str">
        <f t="shared" si="67"/>
        <v>2</v>
      </c>
      <c r="J197" s="182" t="str">
        <f t="shared" si="68"/>
        <v>1</v>
      </c>
      <c r="K197" s="182" t="str">
        <f t="shared" si="69"/>
        <v>A7</v>
      </c>
      <c r="L197" s="181">
        <v>7000000</v>
      </c>
      <c r="M197" s="181">
        <v>7000000</v>
      </c>
      <c r="N197" s="200">
        <v>2000000</v>
      </c>
      <c r="O197" s="181">
        <v>0</v>
      </c>
      <c r="P197" s="181">
        <v>0</v>
      </c>
      <c r="Q197" s="181">
        <f t="shared" si="85"/>
        <v>0</v>
      </c>
      <c r="R197" s="181">
        <f t="shared" si="86"/>
        <v>0</v>
      </c>
      <c r="S197" s="179"/>
      <c r="T197" s="179"/>
      <c r="U197" s="179"/>
      <c r="V197" s="179"/>
      <c r="W197" s="180"/>
      <c r="AB197" s="115"/>
      <c r="AE197" s="118"/>
      <c r="AG197" s="184"/>
      <c r="AH197" s="118"/>
    </row>
    <row r="198" spans="1:34" ht="15">
      <c r="A198" s="158"/>
      <c r="B198" s="178"/>
      <c r="C198" s="95" t="s">
        <v>152</v>
      </c>
      <c r="D198" s="95" t="s">
        <v>295</v>
      </c>
      <c r="E198" s="95" t="s">
        <v>323</v>
      </c>
      <c r="F198" s="95" t="s">
        <v>314</v>
      </c>
      <c r="G198" s="95" t="s">
        <v>365</v>
      </c>
      <c r="H198" s="182" t="str">
        <f t="shared" si="66"/>
        <v>6141</v>
      </c>
      <c r="I198" s="182" t="str">
        <f t="shared" si="67"/>
        <v>2</v>
      </c>
      <c r="J198" s="182" t="str">
        <f t="shared" si="68"/>
        <v>1</v>
      </c>
      <c r="K198" s="182" t="str">
        <f t="shared" si="69"/>
        <v>A7</v>
      </c>
      <c r="L198" s="181">
        <v>24000000</v>
      </c>
      <c r="M198" s="181">
        <v>24000000</v>
      </c>
      <c r="N198" s="200">
        <v>12000000</v>
      </c>
      <c r="O198" s="181">
        <v>847980.45</v>
      </c>
      <c r="P198" s="181">
        <v>0</v>
      </c>
      <c r="Q198" s="181">
        <f t="shared" si="85"/>
        <v>847980.45</v>
      </c>
      <c r="R198" s="181">
        <f t="shared" si="86"/>
        <v>847980.45</v>
      </c>
      <c r="S198" s="179"/>
      <c r="T198" s="179"/>
      <c r="U198" s="179"/>
      <c r="V198" s="179"/>
      <c r="W198" s="180"/>
      <c r="AB198" s="115"/>
      <c r="AE198" s="118"/>
      <c r="AG198" s="184"/>
      <c r="AH198" s="118"/>
    </row>
    <row r="199" spans="1:34" ht="15">
      <c r="A199" s="158"/>
      <c r="B199" s="178"/>
      <c r="C199" s="95" t="s">
        <v>152</v>
      </c>
      <c r="D199" s="95" t="s">
        <v>295</v>
      </c>
      <c r="E199" s="95" t="s">
        <v>323</v>
      </c>
      <c r="F199" s="95" t="s">
        <v>314</v>
      </c>
      <c r="G199" s="95" t="s">
        <v>366</v>
      </c>
      <c r="H199" s="182" t="str">
        <f t="shared" si="66"/>
        <v>6141</v>
      </c>
      <c r="I199" s="182" t="str">
        <f t="shared" si="67"/>
        <v>2</v>
      </c>
      <c r="J199" s="182" t="str">
        <f t="shared" si="68"/>
        <v>1</v>
      </c>
      <c r="K199" s="182" t="str">
        <f t="shared" si="69"/>
        <v>A7</v>
      </c>
      <c r="L199" s="181">
        <v>10740890</v>
      </c>
      <c r="M199" s="181">
        <v>10740890</v>
      </c>
      <c r="N199" s="200">
        <v>2500000</v>
      </c>
      <c r="O199" s="181">
        <v>0</v>
      </c>
      <c r="P199" s="181">
        <v>0</v>
      </c>
      <c r="Q199" s="181">
        <f t="shared" si="85"/>
        <v>0</v>
      </c>
      <c r="R199" s="181">
        <f t="shared" si="86"/>
        <v>0</v>
      </c>
      <c r="S199" s="179"/>
      <c r="T199" s="179"/>
      <c r="U199" s="179"/>
      <c r="V199" s="179"/>
      <c r="W199" s="180"/>
      <c r="AB199" s="115"/>
      <c r="AE199" s="118"/>
      <c r="AG199" s="184"/>
      <c r="AH199" s="118"/>
    </row>
    <row r="200" spans="1:34" ht="15">
      <c r="A200" s="158"/>
      <c r="B200" s="178"/>
      <c r="C200" s="95" t="s">
        <v>152</v>
      </c>
      <c r="D200" s="95" t="s">
        <v>295</v>
      </c>
      <c r="E200" s="95" t="s">
        <v>323</v>
      </c>
      <c r="F200" s="95" t="s">
        <v>314</v>
      </c>
      <c r="G200" s="95" t="s">
        <v>367</v>
      </c>
      <c r="H200" s="182" t="str">
        <f t="shared" si="66"/>
        <v>6141</v>
      </c>
      <c r="I200" s="182" t="str">
        <f t="shared" si="67"/>
        <v>2</v>
      </c>
      <c r="J200" s="182" t="str">
        <f t="shared" si="68"/>
        <v>1</v>
      </c>
      <c r="K200" s="182" t="str">
        <f t="shared" si="69"/>
        <v>A7</v>
      </c>
      <c r="L200" s="181">
        <v>6000000</v>
      </c>
      <c r="M200" s="181">
        <v>4800000</v>
      </c>
      <c r="N200" s="200">
        <v>800000</v>
      </c>
      <c r="O200" s="181">
        <v>0</v>
      </c>
      <c r="P200" s="181">
        <v>0</v>
      </c>
      <c r="Q200" s="181">
        <f t="shared" si="85"/>
        <v>0</v>
      </c>
      <c r="R200" s="181">
        <f t="shared" si="86"/>
        <v>0</v>
      </c>
      <c r="S200" s="179"/>
      <c r="T200" s="179"/>
      <c r="U200" s="179"/>
      <c r="V200" s="179"/>
      <c r="W200" s="180"/>
      <c r="AB200" s="115"/>
      <c r="AE200" s="118"/>
      <c r="AG200" s="184"/>
      <c r="AH200" s="118"/>
    </row>
    <row r="201" spans="1:34" ht="15">
      <c r="A201" s="158"/>
      <c r="B201" s="178"/>
      <c r="C201" s="95" t="s">
        <v>152</v>
      </c>
      <c r="D201" s="95" t="s">
        <v>295</v>
      </c>
      <c r="E201" s="95" t="s">
        <v>323</v>
      </c>
      <c r="F201" s="95" t="s">
        <v>314</v>
      </c>
      <c r="G201" s="95" t="s">
        <v>368</v>
      </c>
      <c r="H201" s="182" t="str">
        <f t="shared" si="66"/>
        <v>6141</v>
      </c>
      <c r="I201" s="182" t="str">
        <f t="shared" si="67"/>
        <v>2</v>
      </c>
      <c r="J201" s="182" t="str">
        <f t="shared" si="68"/>
        <v>1</v>
      </c>
      <c r="K201" s="182" t="str">
        <f t="shared" si="69"/>
        <v>A7</v>
      </c>
      <c r="L201" s="181">
        <v>14000000</v>
      </c>
      <c r="M201" s="181">
        <v>12446000</v>
      </c>
      <c r="N201" s="200">
        <v>946000</v>
      </c>
      <c r="O201" s="181">
        <v>0</v>
      </c>
      <c r="P201" s="181">
        <v>0</v>
      </c>
      <c r="Q201" s="181">
        <f t="shared" si="85"/>
        <v>0</v>
      </c>
      <c r="R201" s="181">
        <f t="shared" si="86"/>
        <v>0</v>
      </c>
      <c r="S201" s="179"/>
      <c r="T201" s="179"/>
      <c r="U201" s="179"/>
      <c r="V201" s="179"/>
      <c r="W201" s="180"/>
      <c r="AB201" s="115"/>
      <c r="AE201" s="118"/>
      <c r="AG201" s="184"/>
      <c r="AH201" s="118"/>
    </row>
    <row r="202" spans="1:34" ht="15">
      <c r="A202" s="158"/>
      <c r="B202" s="178"/>
      <c r="C202" s="95" t="s">
        <v>152</v>
      </c>
      <c r="D202" s="95" t="s">
        <v>295</v>
      </c>
      <c r="E202" s="95" t="s">
        <v>323</v>
      </c>
      <c r="F202" s="95" t="s">
        <v>315</v>
      </c>
      <c r="G202" s="95" t="s">
        <v>369</v>
      </c>
      <c r="H202" s="182" t="str">
        <f t="shared" si="66"/>
        <v>6151</v>
      </c>
      <c r="I202" s="182" t="str">
        <f t="shared" si="67"/>
        <v>2</v>
      </c>
      <c r="J202" s="182" t="str">
        <f t="shared" si="68"/>
        <v>1</v>
      </c>
      <c r="K202" s="182" t="str">
        <f t="shared" si="69"/>
        <v>A7</v>
      </c>
      <c r="L202" s="181">
        <v>8917243</v>
      </c>
      <c r="M202" s="181">
        <v>8917243</v>
      </c>
      <c r="N202" s="200">
        <v>8917243</v>
      </c>
      <c r="O202" s="181">
        <v>2021509.83</v>
      </c>
      <c r="P202" s="181">
        <v>0</v>
      </c>
      <c r="Q202" s="181">
        <f t="shared" si="85"/>
        <v>2021509.83</v>
      </c>
      <c r="R202" s="181">
        <f t="shared" si="86"/>
        <v>2021509.83</v>
      </c>
      <c r="S202" s="179"/>
      <c r="T202" s="179"/>
      <c r="U202" s="179"/>
      <c r="V202" s="179"/>
      <c r="W202" s="180"/>
      <c r="AB202" s="115"/>
      <c r="AE202" s="118"/>
      <c r="AG202" s="184"/>
      <c r="AH202" s="118"/>
    </row>
    <row r="203" spans="1:34">
      <c r="C203" s="196"/>
      <c r="D203" s="196"/>
      <c r="E203" s="196"/>
      <c r="F203" s="196"/>
      <c r="G203" s="196"/>
      <c r="H203" s="196"/>
      <c r="I203" s="196"/>
      <c r="J203" s="196"/>
      <c r="K203" s="196"/>
      <c r="L203" s="197">
        <f t="shared" ref="L203:R203" si="87">SUM(L10:L202)</f>
        <v>657650041</v>
      </c>
      <c r="M203" s="197">
        <f t="shared" si="87"/>
        <v>657650041</v>
      </c>
      <c r="N203" s="197">
        <f t="shared" si="87"/>
        <v>223480261</v>
      </c>
      <c r="O203" s="197">
        <f t="shared" si="87"/>
        <v>27564723.25</v>
      </c>
      <c r="P203" s="197">
        <f t="shared" si="87"/>
        <v>1811983.6800000002</v>
      </c>
      <c r="Q203" s="197">
        <f t="shared" si="87"/>
        <v>29376706.93</v>
      </c>
      <c r="R203" s="197">
        <f t="shared" si="87"/>
        <v>29376706.93</v>
      </c>
      <c r="S203" s="117"/>
      <c r="T203" s="116"/>
      <c r="U203" s="116"/>
      <c r="V203" s="116"/>
    </row>
    <row r="204" spans="1:34">
      <c r="S204" s="117"/>
      <c r="T204" s="116"/>
      <c r="U204" s="116"/>
      <c r="V204" s="116"/>
    </row>
    <row r="207" spans="1:34">
      <c r="D207" s="15" t="s">
        <v>8</v>
      </c>
      <c r="E207" s="175"/>
      <c r="F207" s="175"/>
      <c r="G207" s="175"/>
      <c r="H207" s="175"/>
      <c r="I207" s="175"/>
      <c r="J207" s="175"/>
      <c r="K207" s="175"/>
      <c r="L207" s="175"/>
      <c r="N207" s="15" t="s">
        <v>9</v>
      </c>
      <c r="O207" s="15"/>
      <c r="P207" s="15"/>
      <c r="Q207" s="15"/>
    </row>
    <row r="208" spans="1:34">
      <c r="D208" s="169"/>
      <c r="E208" s="169"/>
      <c r="F208" s="169"/>
      <c r="G208" s="169"/>
      <c r="H208" s="169"/>
      <c r="I208" s="169"/>
      <c r="J208" s="169"/>
      <c r="K208" s="169"/>
      <c r="L208" s="170"/>
      <c r="M208" s="169"/>
      <c r="N208" s="169"/>
      <c r="O208" s="169"/>
      <c r="P208" s="169"/>
      <c r="Q208" s="169"/>
    </row>
    <row r="209" spans="4:17" ht="15">
      <c r="D209" s="167"/>
      <c r="E209" s="168"/>
      <c r="F209" s="168"/>
      <c r="G209" s="169"/>
      <c r="H209" s="169"/>
      <c r="I209" s="169"/>
      <c r="J209" s="169"/>
      <c r="K209" s="169"/>
      <c r="M209" s="151"/>
      <c r="N209" s="151"/>
      <c r="O209" s="151"/>
      <c r="P209" s="151"/>
      <c r="Q209" s="151"/>
    </row>
    <row r="210" spans="4:17">
      <c r="D210" s="169"/>
      <c r="E210" s="169"/>
      <c r="F210" s="169"/>
      <c r="G210" s="169"/>
      <c r="H210" s="169"/>
      <c r="I210" s="169"/>
      <c r="J210" s="169"/>
      <c r="K210" s="169"/>
      <c r="M210" s="71"/>
      <c r="N210" s="71"/>
      <c r="O210" s="71"/>
      <c r="P210" s="71"/>
      <c r="Q210" s="71"/>
    </row>
    <row r="211" spans="4:17">
      <c r="D211" s="169"/>
      <c r="E211" s="169"/>
      <c r="F211" s="169"/>
      <c r="G211" s="169"/>
      <c r="H211" s="169"/>
      <c r="I211" s="169"/>
      <c r="J211" s="169"/>
      <c r="K211" s="169"/>
      <c r="L211" s="171"/>
      <c r="M211" s="71"/>
      <c r="N211" s="71"/>
      <c r="O211" s="71"/>
      <c r="P211" s="71"/>
      <c r="Q211" s="71"/>
    </row>
    <row r="212" spans="4:17">
      <c r="D212" s="173" t="s">
        <v>146</v>
      </c>
      <c r="E212" s="173"/>
      <c r="F212" s="173"/>
      <c r="G212" s="174"/>
      <c r="H212" s="175"/>
      <c r="I212" s="175"/>
      <c r="J212" s="175"/>
      <c r="K212" s="175"/>
      <c r="L212" s="175"/>
      <c r="M212" s="151"/>
      <c r="N212" s="172" t="s">
        <v>200</v>
      </c>
      <c r="O212" s="172"/>
      <c r="P212" s="172"/>
      <c r="Q212" s="172"/>
    </row>
    <row r="213" spans="4:17">
      <c r="D213" s="15" t="s">
        <v>199</v>
      </c>
      <c r="E213" s="15"/>
      <c r="F213" s="15"/>
      <c r="G213" s="15"/>
      <c r="H213" s="15"/>
      <c r="I213" s="15"/>
      <c r="J213" s="15"/>
      <c r="K213" s="15"/>
      <c r="L213" s="175"/>
      <c r="M213" s="71"/>
      <c r="N213" s="15" t="s">
        <v>201</v>
      </c>
      <c r="O213" s="15"/>
      <c r="P213" s="15"/>
      <c r="Q213" s="15"/>
    </row>
  </sheetData>
  <autoFilter ref="A9:AB202"/>
  <sortState ref="C10:R235">
    <sortCondition ref="F10:F235"/>
  </sortState>
  <mergeCells count="1">
    <mergeCell ref="D7:M7"/>
  </mergeCells>
  <phoneticPr fontId="30" type="noConversion"/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ColWidth="11.42578125" defaultRowHeight="12.75"/>
  <cols>
    <col min="4" max="5" width="11.42578125" style="105"/>
    <col min="7" max="11" width="13.85546875" style="146" bestFit="1" customWidth="1"/>
    <col min="12" max="13" width="14.85546875" style="146" bestFit="1" customWidth="1"/>
    <col min="14" max="14" width="21.85546875" style="146" bestFit="1" customWidth="1"/>
    <col min="15" max="15" width="17.28515625" style="146" bestFit="1" customWidth="1"/>
    <col min="16" max="18" width="13.85546875" bestFit="1" customWidth="1"/>
  </cols>
  <sheetData>
    <row r="1" spans="1:19">
      <c r="B1" t="s">
        <v>58</v>
      </c>
      <c r="C1" t="s">
        <v>59</v>
      </c>
      <c r="D1" s="105" t="s">
        <v>60</v>
      </c>
      <c r="E1" s="105" t="s">
        <v>61</v>
      </c>
      <c r="F1" t="s">
        <v>62</v>
      </c>
      <c r="G1" s="146" t="s">
        <v>63</v>
      </c>
      <c r="H1" s="146" t="s">
        <v>64</v>
      </c>
      <c r="I1" s="146" t="s">
        <v>65</v>
      </c>
      <c r="J1" s="146" t="s">
        <v>67</v>
      </c>
      <c r="K1" s="146" t="s">
        <v>68</v>
      </c>
      <c r="L1" s="147" t="s">
        <v>63</v>
      </c>
      <c r="M1" s="147" t="s">
        <v>64</v>
      </c>
      <c r="N1" s="147" t="s">
        <v>213</v>
      </c>
      <c r="O1" s="147" t="s">
        <v>214</v>
      </c>
    </row>
    <row r="2" spans="1:19">
      <c r="A2" t="str">
        <f t="shared" ref="A2:A65" si="0">B2&amp;C2&amp;D2&amp;E2&amp;F2</f>
        <v>02CD14122104M00111112021111100</v>
      </c>
      <c r="B2" t="s">
        <v>152</v>
      </c>
      <c r="C2" t="s">
        <v>153</v>
      </c>
      <c r="D2" s="105">
        <v>111120</v>
      </c>
      <c r="E2" s="105">
        <v>21111100</v>
      </c>
      <c r="G2" s="146">
        <v>666664</v>
      </c>
      <c r="H2" s="146">
        <v>666664</v>
      </c>
      <c r="I2" s="146">
        <v>666664</v>
      </c>
      <c r="J2" s="146">
        <v>0</v>
      </c>
      <c r="K2" s="146">
        <v>0</v>
      </c>
      <c r="L2" s="146">
        <v>2000000</v>
      </c>
      <c r="M2" s="146">
        <v>2000000</v>
      </c>
      <c r="N2" s="146">
        <v>666664</v>
      </c>
      <c r="O2" s="146">
        <v>0</v>
      </c>
      <c r="P2" s="115">
        <f>G2-L2</f>
        <v>-1333336</v>
      </c>
      <c r="Q2" s="115">
        <f t="shared" ref="Q2:S17" si="1">H2-M2</f>
        <v>-1333336</v>
      </c>
      <c r="R2" s="115">
        <f t="shared" si="1"/>
        <v>0</v>
      </c>
      <c r="S2" s="115">
        <f t="shared" si="1"/>
        <v>0</v>
      </c>
    </row>
    <row r="3" spans="1:19">
      <c r="A3" t="str">
        <f t="shared" si="0"/>
        <v>02CD14122104M00115O32021111100</v>
      </c>
      <c r="B3" t="s">
        <v>152</v>
      </c>
      <c r="C3" t="s">
        <v>153</v>
      </c>
      <c r="D3" s="105" t="s">
        <v>154</v>
      </c>
      <c r="E3" s="105">
        <v>21111100</v>
      </c>
      <c r="G3" s="146">
        <v>686665</v>
      </c>
      <c r="H3" s="146">
        <v>686665</v>
      </c>
      <c r="I3" s="146">
        <v>686665</v>
      </c>
      <c r="J3" s="146">
        <v>19911.400000000001</v>
      </c>
      <c r="K3" s="146">
        <v>19911.400000000001</v>
      </c>
      <c r="L3" s="146">
        <v>2060000</v>
      </c>
      <c r="M3" s="146">
        <v>2060000</v>
      </c>
      <c r="N3" s="146">
        <v>686665</v>
      </c>
      <c r="O3" s="146">
        <v>19911.400000000001</v>
      </c>
      <c r="P3" s="115">
        <f t="shared" ref="P3:S66" si="2">G3-L3</f>
        <v>-1373335</v>
      </c>
      <c r="Q3" s="115">
        <f t="shared" si="1"/>
        <v>-1373335</v>
      </c>
      <c r="R3" s="115">
        <f t="shared" si="1"/>
        <v>0</v>
      </c>
      <c r="S3" s="115">
        <f t="shared" si="1"/>
        <v>0</v>
      </c>
    </row>
    <row r="4" spans="1:19">
      <c r="A4" t="str">
        <f t="shared" si="0"/>
        <v>02CD14232001O00115O32021111100</v>
      </c>
      <c r="B4" t="s">
        <v>152</v>
      </c>
      <c r="C4" t="s">
        <v>155</v>
      </c>
      <c r="D4" s="105" t="s">
        <v>154</v>
      </c>
      <c r="E4" s="105">
        <v>21111100</v>
      </c>
      <c r="G4" s="146">
        <v>0</v>
      </c>
      <c r="H4" s="146">
        <v>6658.4</v>
      </c>
      <c r="I4" s="146">
        <v>6658.4</v>
      </c>
      <c r="J4" s="146">
        <v>6658.4</v>
      </c>
      <c r="K4" s="146">
        <v>6658.4</v>
      </c>
      <c r="L4" s="146">
        <v>0</v>
      </c>
      <c r="M4" s="146">
        <v>6658.4</v>
      </c>
      <c r="N4" s="146">
        <v>6658.4</v>
      </c>
      <c r="O4" s="146">
        <v>6658.4</v>
      </c>
      <c r="P4" s="115">
        <f t="shared" si="2"/>
        <v>0</v>
      </c>
      <c r="Q4" s="115">
        <f t="shared" si="1"/>
        <v>0</v>
      </c>
      <c r="R4" s="115">
        <f t="shared" si="1"/>
        <v>0</v>
      </c>
      <c r="S4" s="115">
        <f t="shared" si="1"/>
        <v>0</v>
      </c>
    </row>
    <row r="5" spans="1:19">
      <c r="A5" t="str">
        <f t="shared" si="0"/>
        <v>02CD14171069E11811112021211100</v>
      </c>
      <c r="B5" t="s">
        <v>152</v>
      </c>
      <c r="C5" t="s">
        <v>156</v>
      </c>
      <c r="D5" s="105">
        <v>111120</v>
      </c>
      <c r="E5" s="105">
        <v>21211100</v>
      </c>
      <c r="G5" s="146">
        <v>25000</v>
      </c>
      <c r="H5" s="146">
        <v>25000</v>
      </c>
      <c r="I5" s="146">
        <v>25000</v>
      </c>
      <c r="J5" s="146">
        <v>0</v>
      </c>
      <c r="K5" s="146">
        <v>0</v>
      </c>
      <c r="L5" s="146">
        <v>100000</v>
      </c>
      <c r="M5" s="146">
        <v>100000</v>
      </c>
      <c r="N5" s="146">
        <v>25000</v>
      </c>
      <c r="O5" s="146">
        <v>0</v>
      </c>
      <c r="P5" s="115">
        <f t="shared" si="2"/>
        <v>-75000</v>
      </c>
      <c r="Q5" s="115">
        <f t="shared" si="1"/>
        <v>-75000</v>
      </c>
      <c r="R5" s="115">
        <f t="shared" si="1"/>
        <v>0</v>
      </c>
      <c r="S5" s="115">
        <f t="shared" si="1"/>
        <v>0</v>
      </c>
    </row>
    <row r="6" spans="1:19">
      <c r="A6" t="str">
        <f t="shared" si="0"/>
        <v>02CD14231064S20511112021211100</v>
      </c>
      <c r="B6" t="s">
        <v>152</v>
      </c>
      <c r="C6" t="s">
        <v>157</v>
      </c>
      <c r="D6" s="105">
        <v>111120</v>
      </c>
      <c r="E6" s="105">
        <v>21211100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12139</v>
      </c>
      <c r="M6" s="146">
        <v>12139</v>
      </c>
      <c r="N6" s="146">
        <v>0</v>
      </c>
      <c r="O6" s="146">
        <v>0</v>
      </c>
      <c r="P6" s="115">
        <f t="shared" si="2"/>
        <v>-12139</v>
      </c>
      <c r="Q6" s="115">
        <f t="shared" si="1"/>
        <v>-12139</v>
      </c>
      <c r="R6" s="115">
        <f t="shared" si="1"/>
        <v>0</v>
      </c>
      <c r="S6" s="115">
        <f t="shared" si="1"/>
        <v>0</v>
      </c>
    </row>
    <row r="7" spans="1:19">
      <c r="A7" t="str">
        <f t="shared" si="0"/>
        <v>02CD14268032S12811112021211100</v>
      </c>
      <c r="B7" t="s">
        <v>152</v>
      </c>
      <c r="C7" t="s">
        <v>158</v>
      </c>
      <c r="D7" s="105">
        <v>111120</v>
      </c>
      <c r="E7" s="105">
        <v>21211100</v>
      </c>
      <c r="G7" s="146">
        <v>3311</v>
      </c>
      <c r="H7" s="146">
        <v>3311</v>
      </c>
      <c r="I7" s="146">
        <v>3311</v>
      </c>
      <c r="J7" s="146">
        <v>0</v>
      </c>
      <c r="K7" s="146">
        <v>0</v>
      </c>
      <c r="L7" s="146">
        <v>3311</v>
      </c>
      <c r="M7" s="146">
        <v>3311</v>
      </c>
      <c r="N7" s="146">
        <v>3311</v>
      </c>
      <c r="O7" s="146">
        <v>0</v>
      </c>
      <c r="P7" s="115">
        <f t="shared" si="2"/>
        <v>0</v>
      </c>
      <c r="Q7" s="115">
        <f t="shared" si="1"/>
        <v>0</v>
      </c>
      <c r="R7" s="115">
        <f t="shared" si="1"/>
        <v>0</v>
      </c>
      <c r="S7" s="115">
        <f t="shared" si="1"/>
        <v>0</v>
      </c>
    </row>
    <row r="8" spans="1:19">
      <c r="A8" t="str">
        <f t="shared" si="0"/>
        <v>02CD14268244U02611112021211100</v>
      </c>
      <c r="B8" t="s">
        <v>152</v>
      </c>
      <c r="C8" t="s">
        <v>143</v>
      </c>
      <c r="D8" s="105">
        <v>111120</v>
      </c>
      <c r="E8" s="105">
        <v>21211100</v>
      </c>
      <c r="G8" s="146">
        <v>3311</v>
      </c>
      <c r="H8" s="146">
        <v>3311</v>
      </c>
      <c r="I8" s="146">
        <v>3311</v>
      </c>
      <c r="J8" s="146">
        <v>0</v>
      </c>
      <c r="K8" s="146">
        <v>0</v>
      </c>
      <c r="L8" s="146">
        <v>3311</v>
      </c>
      <c r="M8" s="146">
        <v>3311</v>
      </c>
      <c r="N8" s="146">
        <v>3311</v>
      </c>
      <c r="O8" s="146">
        <v>0</v>
      </c>
      <c r="P8" s="115">
        <f t="shared" si="2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</row>
    <row r="9" spans="1:19">
      <c r="A9" t="str">
        <f t="shared" si="0"/>
        <v>02CD14124004P00215O52021311100</v>
      </c>
      <c r="B9" t="s">
        <v>152</v>
      </c>
      <c r="C9" t="s">
        <v>140</v>
      </c>
      <c r="D9" s="105" t="s">
        <v>159</v>
      </c>
      <c r="E9" s="105">
        <v>21311100</v>
      </c>
      <c r="G9" s="146">
        <v>3928</v>
      </c>
      <c r="H9" s="146">
        <v>3928</v>
      </c>
      <c r="I9" s="146">
        <v>3928</v>
      </c>
      <c r="J9" s="146">
        <v>0</v>
      </c>
      <c r="K9" s="146">
        <v>0</v>
      </c>
      <c r="L9" s="146">
        <v>3928</v>
      </c>
      <c r="M9" s="146">
        <v>3928</v>
      </c>
      <c r="N9" s="146">
        <v>3928</v>
      </c>
      <c r="O9" s="146">
        <v>0</v>
      </c>
      <c r="P9" s="115">
        <f t="shared" si="2"/>
        <v>0</v>
      </c>
      <c r="Q9" s="115">
        <f t="shared" si="1"/>
        <v>0</v>
      </c>
      <c r="R9" s="115">
        <f t="shared" si="1"/>
        <v>0</v>
      </c>
      <c r="S9" s="115">
        <f t="shared" si="1"/>
        <v>0</v>
      </c>
    </row>
    <row r="10" spans="1:19">
      <c r="A10" t="str">
        <f t="shared" si="0"/>
        <v>02CD14171069E11811112021311100</v>
      </c>
      <c r="B10" t="s">
        <v>152</v>
      </c>
      <c r="C10" t="s">
        <v>156</v>
      </c>
      <c r="D10" s="105">
        <v>111120</v>
      </c>
      <c r="E10" s="105">
        <v>21311100</v>
      </c>
      <c r="G10" s="146">
        <v>250000</v>
      </c>
      <c r="H10" s="146">
        <v>250000</v>
      </c>
      <c r="I10" s="146">
        <v>250000</v>
      </c>
      <c r="J10" s="146">
        <v>0</v>
      </c>
      <c r="K10" s="146">
        <v>0</v>
      </c>
      <c r="L10" s="146">
        <v>1000000</v>
      </c>
      <c r="M10" s="146">
        <v>1000000</v>
      </c>
      <c r="N10" s="146">
        <v>250000</v>
      </c>
      <c r="O10" s="146">
        <v>0</v>
      </c>
      <c r="P10" s="115">
        <f t="shared" si="2"/>
        <v>-750000</v>
      </c>
      <c r="Q10" s="115">
        <f t="shared" si="1"/>
        <v>-750000</v>
      </c>
      <c r="R10" s="115">
        <f t="shared" si="1"/>
        <v>0</v>
      </c>
      <c r="S10" s="115">
        <f t="shared" si="1"/>
        <v>0</v>
      </c>
    </row>
    <row r="11" spans="1:19">
      <c r="A11" t="str">
        <f t="shared" si="0"/>
        <v>02CD14124004P00215O52021411100</v>
      </c>
      <c r="B11" t="s">
        <v>152</v>
      </c>
      <c r="C11" t="s">
        <v>140</v>
      </c>
      <c r="D11" s="105" t="s">
        <v>159</v>
      </c>
      <c r="E11" s="105">
        <v>21411100</v>
      </c>
      <c r="G11" s="146">
        <v>79316</v>
      </c>
      <c r="H11" s="146">
        <v>79316</v>
      </c>
      <c r="I11" s="146">
        <v>79316</v>
      </c>
      <c r="J11" s="146">
        <v>0</v>
      </c>
      <c r="K11" s="146">
        <v>0</v>
      </c>
      <c r="L11" s="146">
        <v>79316</v>
      </c>
      <c r="M11" s="146">
        <v>79316</v>
      </c>
      <c r="N11" s="146">
        <v>79316</v>
      </c>
      <c r="O11" s="146">
        <v>0</v>
      </c>
      <c r="P11" s="115">
        <f t="shared" si="2"/>
        <v>0</v>
      </c>
      <c r="Q11" s="115">
        <f t="shared" si="1"/>
        <v>0</v>
      </c>
      <c r="R11" s="115">
        <f t="shared" si="1"/>
        <v>0</v>
      </c>
      <c r="S11" s="115">
        <f t="shared" si="1"/>
        <v>0</v>
      </c>
    </row>
    <row r="12" spans="1:19">
      <c r="A12" t="str">
        <f t="shared" si="0"/>
        <v>02CD14214081E12215OB2021411100</v>
      </c>
      <c r="B12" t="s">
        <v>152</v>
      </c>
      <c r="C12" t="s">
        <v>160</v>
      </c>
      <c r="D12" s="105" t="s">
        <v>161</v>
      </c>
      <c r="E12" s="105">
        <v>21411100</v>
      </c>
      <c r="G12" s="146">
        <v>65930</v>
      </c>
      <c r="H12" s="146">
        <v>65930</v>
      </c>
      <c r="I12" s="146">
        <v>65930</v>
      </c>
      <c r="J12" s="146">
        <v>0</v>
      </c>
      <c r="K12" s="146">
        <v>0</v>
      </c>
      <c r="L12" s="146">
        <v>141074</v>
      </c>
      <c r="M12" s="146">
        <v>141074</v>
      </c>
      <c r="N12" s="146">
        <v>65930</v>
      </c>
      <c r="O12" s="146">
        <v>0</v>
      </c>
      <c r="P12" s="115">
        <f t="shared" si="2"/>
        <v>-75144</v>
      </c>
      <c r="Q12" s="115">
        <f t="shared" si="1"/>
        <v>-75144</v>
      </c>
      <c r="R12" s="115">
        <f t="shared" si="1"/>
        <v>0</v>
      </c>
      <c r="S12" s="115">
        <f t="shared" si="1"/>
        <v>0</v>
      </c>
    </row>
    <row r="13" spans="1:19">
      <c r="A13" t="str">
        <f t="shared" si="0"/>
        <v>02CD14241046F03211112021411100</v>
      </c>
      <c r="B13" t="s">
        <v>152</v>
      </c>
      <c r="C13" t="s">
        <v>162</v>
      </c>
      <c r="D13" s="105">
        <v>111120</v>
      </c>
      <c r="E13" s="105">
        <v>21411100</v>
      </c>
      <c r="G13" s="146">
        <v>33105</v>
      </c>
      <c r="H13" s="146">
        <v>33105</v>
      </c>
      <c r="I13" s="146">
        <v>33105</v>
      </c>
      <c r="J13" s="146">
        <v>0</v>
      </c>
      <c r="K13" s="146">
        <v>0</v>
      </c>
      <c r="L13" s="146">
        <v>33105</v>
      </c>
      <c r="M13" s="146">
        <v>33105</v>
      </c>
      <c r="N13" s="146">
        <v>33105</v>
      </c>
      <c r="O13" s="146">
        <v>0</v>
      </c>
      <c r="P13" s="115">
        <f t="shared" si="2"/>
        <v>0</v>
      </c>
      <c r="Q13" s="115">
        <f t="shared" si="1"/>
        <v>0</v>
      </c>
      <c r="R13" s="115">
        <f t="shared" si="1"/>
        <v>0</v>
      </c>
      <c r="S13" s="115">
        <f t="shared" si="1"/>
        <v>0</v>
      </c>
    </row>
    <row r="14" spans="1:19">
      <c r="A14" t="str">
        <f t="shared" si="0"/>
        <v>02CD14122104M00111112021511100</v>
      </c>
      <c r="B14" t="s">
        <v>152</v>
      </c>
      <c r="C14" t="s">
        <v>153</v>
      </c>
      <c r="D14" s="105">
        <v>111120</v>
      </c>
      <c r="E14" s="105">
        <v>21511100</v>
      </c>
      <c r="G14" s="146">
        <v>0</v>
      </c>
      <c r="H14" s="146">
        <v>8145</v>
      </c>
      <c r="I14" s="146">
        <v>8145</v>
      </c>
      <c r="J14" s="146">
        <v>1670</v>
      </c>
      <c r="K14" s="146">
        <v>1670</v>
      </c>
      <c r="L14" s="146">
        <v>0</v>
      </c>
      <c r="M14" s="146">
        <v>8145</v>
      </c>
      <c r="N14" s="146">
        <v>8145</v>
      </c>
      <c r="O14" s="146">
        <v>1670</v>
      </c>
      <c r="P14" s="115">
        <f t="shared" si="2"/>
        <v>0</v>
      </c>
      <c r="Q14" s="115">
        <f t="shared" si="1"/>
        <v>0</v>
      </c>
      <c r="R14" s="115">
        <f t="shared" si="1"/>
        <v>0</v>
      </c>
      <c r="S14" s="115">
        <f t="shared" si="1"/>
        <v>0</v>
      </c>
    </row>
    <row r="15" spans="1:19">
      <c r="A15" t="str">
        <f t="shared" si="0"/>
        <v>02CD14124003P00111112021511100</v>
      </c>
      <c r="B15" t="s">
        <v>152</v>
      </c>
      <c r="C15" t="s">
        <v>139</v>
      </c>
      <c r="D15" s="105">
        <v>111120</v>
      </c>
      <c r="E15" s="105">
        <v>21511100</v>
      </c>
      <c r="G15" s="146">
        <v>9932</v>
      </c>
      <c r="H15" s="146">
        <v>9932</v>
      </c>
      <c r="I15" s="146">
        <v>9932</v>
      </c>
      <c r="J15" s="146">
        <v>0</v>
      </c>
      <c r="K15" s="146">
        <v>0</v>
      </c>
      <c r="L15" s="146">
        <v>9932</v>
      </c>
      <c r="M15" s="146">
        <v>9932</v>
      </c>
      <c r="N15" s="146">
        <v>9932</v>
      </c>
      <c r="O15" s="146">
        <v>0</v>
      </c>
      <c r="P15" s="115">
        <f t="shared" si="2"/>
        <v>0</v>
      </c>
      <c r="Q15" s="115">
        <f t="shared" si="1"/>
        <v>0</v>
      </c>
      <c r="R15" s="115">
        <f t="shared" si="1"/>
        <v>0</v>
      </c>
      <c r="S15" s="115">
        <f t="shared" si="1"/>
        <v>0</v>
      </c>
    </row>
    <row r="16" spans="1:19">
      <c r="A16" t="str">
        <f t="shared" si="0"/>
        <v>02CD14124004P00215OB2021511100</v>
      </c>
      <c r="B16" t="s">
        <v>152</v>
      </c>
      <c r="C16" t="s">
        <v>140</v>
      </c>
      <c r="D16" s="105" t="s">
        <v>161</v>
      </c>
      <c r="E16" s="105">
        <v>21511100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108627</v>
      </c>
      <c r="M16" s="146">
        <v>108627</v>
      </c>
      <c r="N16" s="146">
        <v>0</v>
      </c>
      <c r="O16" s="146">
        <v>0</v>
      </c>
      <c r="P16" s="115">
        <f t="shared" si="2"/>
        <v>-108627</v>
      </c>
      <c r="Q16" s="115">
        <f t="shared" si="1"/>
        <v>-108627</v>
      </c>
      <c r="R16" s="115">
        <f t="shared" si="1"/>
        <v>0</v>
      </c>
      <c r="S16" s="115">
        <f t="shared" si="1"/>
        <v>0</v>
      </c>
    </row>
    <row r="17" spans="1:19">
      <c r="A17" t="str">
        <f t="shared" si="0"/>
        <v>02CD14171069E11815OB2021511100</v>
      </c>
      <c r="B17" t="s">
        <v>152</v>
      </c>
      <c r="C17" t="s">
        <v>156</v>
      </c>
      <c r="D17" s="105" t="s">
        <v>161</v>
      </c>
      <c r="E17" s="105">
        <v>21511100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300000</v>
      </c>
      <c r="M17" s="146">
        <v>300000</v>
      </c>
      <c r="N17" s="146">
        <v>0</v>
      </c>
      <c r="O17" s="146">
        <v>0</v>
      </c>
      <c r="P17" s="115">
        <f t="shared" si="2"/>
        <v>-300000</v>
      </c>
      <c r="Q17" s="115">
        <f t="shared" si="1"/>
        <v>-300000</v>
      </c>
      <c r="R17" s="115">
        <f t="shared" si="1"/>
        <v>0</v>
      </c>
      <c r="S17" s="115">
        <f t="shared" si="1"/>
        <v>0</v>
      </c>
    </row>
    <row r="18" spans="1:19">
      <c r="A18" t="str">
        <f t="shared" si="0"/>
        <v>02CD14172002N00115OB2021511100</v>
      </c>
      <c r="B18" t="s">
        <v>152</v>
      </c>
      <c r="C18" t="s">
        <v>141</v>
      </c>
      <c r="D18" s="105" t="s">
        <v>161</v>
      </c>
      <c r="E18" s="105">
        <v>21511100</v>
      </c>
      <c r="G18" s="146">
        <v>250000</v>
      </c>
      <c r="H18" s="146">
        <v>250000</v>
      </c>
      <c r="I18" s="146">
        <v>250000</v>
      </c>
      <c r="J18" s="146">
        <v>0</v>
      </c>
      <c r="K18" s="146">
        <v>0</v>
      </c>
      <c r="L18" s="146">
        <v>600000</v>
      </c>
      <c r="M18" s="146">
        <v>600000</v>
      </c>
      <c r="N18" s="146">
        <v>250000</v>
      </c>
      <c r="O18" s="146">
        <v>0</v>
      </c>
      <c r="P18" s="115">
        <f t="shared" si="2"/>
        <v>-350000</v>
      </c>
      <c r="Q18" s="115">
        <f t="shared" si="2"/>
        <v>-350000</v>
      </c>
      <c r="R18" s="115">
        <f t="shared" si="2"/>
        <v>0</v>
      </c>
      <c r="S18" s="115">
        <f t="shared" si="2"/>
        <v>0</v>
      </c>
    </row>
    <row r="19" spans="1:19">
      <c r="A19" t="str">
        <f t="shared" si="0"/>
        <v>02CD14241046F03215OB2021511100</v>
      </c>
      <c r="B19" t="s">
        <v>152</v>
      </c>
      <c r="C19" t="s">
        <v>162</v>
      </c>
      <c r="D19" s="105" t="s">
        <v>161</v>
      </c>
      <c r="E19" s="105">
        <v>21511100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110351</v>
      </c>
      <c r="M19" s="146">
        <v>0</v>
      </c>
      <c r="N19" s="146">
        <v>0</v>
      </c>
      <c r="O19" s="146">
        <v>0</v>
      </c>
      <c r="P19" s="115">
        <f t="shared" si="2"/>
        <v>-110351</v>
      </c>
      <c r="Q19" s="115">
        <f t="shared" si="2"/>
        <v>0</v>
      </c>
      <c r="R19" s="115">
        <f t="shared" si="2"/>
        <v>0</v>
      </c>
      <c r="S19" s="115">
        <f t="shared" si="2"/>
        <v>0</v>
      </c>
    </row>
    <row r="20" spans="1:19">
      <c r="A20" t="str">
        <f t="shared" si="0"/>
        <v>02CD14244050S12711112021511100</v>
      </c>
      <c r="B20" t="s">
        <v>152</v>
      </c>
      <c r="C20" t="s">
        <v>163</v>
      </c>
      <c r="D20" s="105">
        <v>111120</v>
      </c>
      <c r="E20" s="105">
        <v>21511100</v>
      </c>
      <c r="G20" s="146">
        <v>5518</v>
      </c>
      <c r="H20" s="146">
        <v>5518</v>
      </c>
      <c r="I20" s="146">
        <v>5518</v>
      </c>
      <c r="J20" s="146">
        <v>0</v>
      </c>
      <c r="K20" s="146">
        <v>0</v>
      </c>
      <c r="L20" s="146">
        <v>5518</v>
      </c>
      <c r="M20" s="146">
        <v>5518</v>
      </c>
      <c r="N20" s="146">
        <v>5518</v>
      </c>
      <c r="O20" s="146">
        <v>0</v>
      </c>
      <c r="P20" s="115">
        <f t="shared" si="2"/>
        <v>0</v>
      </c>
      <c r="Q20" s="115">
        <f t="shared" si="2"/>
        <v>0</v>
      </c>
      <c r="R20" s="115">
        <f t="shared" si="2"/>
        <v>0</v>
      </c>
      <c r="S20" s="115">
        <f t="shared" si="2"/>
        <v>0</v>
      </c>
    </row>
    <row r="21" spans="1:19">
      <c r="A21" t="str">
        <f t="shared" si="0"/>
        <v>02CD14268032S12815OB2021511100</v>
      </c>
      <c r="B21" t="s">
        <v>152</v>
      </c>
      <c r="C21" t="s">
        <v>158</v>
      </c>
      <c r="D21" s="105" t="s">
        <v>161</v>
      </c>
      <c r="E21" s="105">
        <v>21511100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12139</v>
      </c>
      <c r="M21" s="146">
        <v>12139</v>
      </c>
      <c r="N21" s="146">
        <v>0</v>
      </c>
      <c r="O21" s="146">
        <v>0</v>
      </c>
      <c r="P21" s="115">
        <f t="shared" si="2"/>
        <v>-12139</v>
      </c>
      <c r="Q21" s="115">
        <f t="shared" si="2"/>
        <v>-12139</v>
      </c>
      <c r="R21" s="115">
        <f t="shared" si="2"/>
        <v>0</v>
      </c>
      <c r="S21" s="115">
        <f t="shared" si="2"/>
        <v>0</v>
      </c>
    </row>
    <row r="22" spans="1:19">
      <c r="A22" t="str">
        <f t="shared" si="0"/>
        <v>02CD14122104M00111112021521100</v>
      </c>
      <c r="B22" t="s">
        <v>152</v>
      </c>
      <c r="C22" t="s">
        <v>153</v>
      </c>
      <c r="D22" s="105">
        <v>111120</v>
      </c>
      <c r="E22" s="105">
        <v>21521100</v>
      </c>
      <c r="G22" s="146">
        <v>198134</v>
      </c>
      <c r="H22" s="146">
        <v>0</v>
      </c>
      <c r="I22" s="146">
        <v>0</v>
      </c>
      <c r="J22" s="146">
        <v>0</v>
      </c>
      <c r="K22" s="146">
        <v>0</v>
      </c>
      <c r="L22" s="146">
        <v>792536</v>
      </c>
      <c r="M22" s="146">
        <v>1855</v>
      </c>
      <c r="N22" s="146">
        <v>0</v>
      </c>
      <c r="O22" s="146">
        <v>0</v>
      </c>
      <c r="P22" s="115">
        <f t="shared" si="2"/>
        <v>-594402</v>
      </c>
      <c r="Q22" s="115">
        <f t="shared" si="2"/>
        <v>-1855</v>
      </c>
      <c r="R22" s="115">
        <f t="shared" si="2"/>
        <v>0</v>
      </c>
      <c r="S22" s="115">
        <f t="shared" si="2"/>
        <v>0</v>
      </c>
    </row>
    <row r="23" spans="1:19">
      <c r="A23" t="str">
        <f t="shared" si="0"/>
        <v>02CD14122104M00115OG2021521100</v>
      </c>
      <c r="B23" t="s">
        <v>152</v>
      </c>
      <c r="C23" t="s">
        <v>153</v>
      </c>
      <c r="D23" s="105" t="s">
        <v>164</v>
      </c>
      <c r="E23" s="105">
        <v>21521100</v>
      </c>
      <c r="G23" s="146">
        <v>250000</v>
      </c>
      <c r="H23" s="146">
        <v>60000</v>
      </c>
      <c r="I23" s="146">
        <v>60000</v>
      </c>
      <c r="J23" s="146">
        <v>0</v>
      </c>
      <c r="K23" s="146">
        <v>0</v>
      </c>
      <c r="L23" s="146">
        <v>1207464</v>
      </c>
      <c r="M23" s="146">
        <v>60000</v>
      </c>
      <c r="N23" s="146">
        <v>60000</v>
      </c>
      <c r="O23" s="146">
        <v>0</v>
      </c>
      <c r="P23" s="115">
        <f t="shared" si="2"/>
        <v>-957464</v>
      </c>
      <c r="Q23" s="115">
        <f t="shared" si="2"/>
        <v>0</v>
      </c>
      <c r="R23" s="115">
        <f t="shared" si="2"/>
        <v>0</v>
      </c>
      <c r="S23" s="115">
        <f t="shared" si="2"/>
        <v>0</v>
      </c>
    </row>
    <row r="24" spans="1:19">
      <c r="A24" t="str">
        <f t="shared" si="0"/>
        <v>02CD14124004P00215OG2021521100</v>
      </c>
      <c r="B24" t="s">
        <v>152</v>
      </c>
      <c r="C24" t="s">
        <v>140</v>
      </c>
      <c r="D24" s="105" t="s">
        <v>164</v>
      </c>
      <c r="E24" s="105">
        <v>21521100</v>
      </c>
      <c r="G24" s="146">
        <v>11783</v>
      </c>
      <c r="H24" s="146">
        <v>11783</v>
      </c>
      <c r="I24" s="146">
        <v>11783</v>
      </c>
      <c r="J24" s="146">
        <v>0</v>
      </c>
      <c r="K24" s="146">
        <v>0</v>
      </c>
      <c r="L24" s="146">
        <v>11783</v>
      </c>
      <c r="M24" s="146">
        <v>11783</v>
      </c>
      <c r="N24" s="146">
        <v>11783</v>
      </c>
      <c r="O24" s="146">
        <v>0</v>
      </c>
      <c r="P24" s="115">
        <f t="shared" si="2"/>
        <v>0</v>
      </c>
      <c r="Q24" s="115">
        <f t="shared" si="2"/>
        <v>0</v>
      </c>
      <c r="R24" s="115">
        <f t="shared" si="2"/>
        <v>0</v>
      </c>
      <c r="S24" s="115">
        <f t="shared" si="2"/>
        <v>0</v>
      </c>
    </row>
    <row r="25" spans="1:19">
      <c r="A25" t="str">
        <f t="shared" si="0"/>
        <v>02CD14124003P00111112021711100</v>
      </c>
      <c r="B25" t="s">
        <v>152</v>
      </c>
      <c r="C25" t="s">
        <v>139</v>
      </c>
      <c r="D25" s="105">
        <v>111120</v>
      </c>
      <c r="E25" s="105">
        <v>21711100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11035</v>
      </c>
      <c r="M25" s="146">
        <v>11035</v>
      </c>
      <c r="N25" s="146">
        <v>0</v>
      </c>
      <c r="O25" s="146">
        <v>0</v>
      </c>
      <c r="P25" s="115">
        <f t="shared" si="2"/>
        <v>-11035</v>
      </c>
      <c r="Q25" s="115">
        <f t="shared" si="2"/>
        <v>-11035</v>
      </c>
      <c r="R25" s="115">
        <f t="shared" si="2"/>
        <v>0</v>
      </c>
      <c r="S25" s="115">
        <f t="shared" si="2"/>
        <v>0</v>
      </c>
    </row>
    <row r="26" spans="1:19">
      <c r="A26" t="str">
        <f t="shared" si="0"/>
        <v>02CD14124004P00211112021711100</v>
      </c>
      <c r="B26" t="s">
        <v>152</v>
      </c>
      <c r="C26" t="s">
        <v>140</v>
      </c>
      <c r="D26" s="105">
        <v>111120</v>
      </c>
      <c r="E26" s="105">
        <v>21711100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3428</v>
      </c>
      <c r="M26" s="146">
        <v>3428</v>
      </c>
      <c r="N26" s="146">
        <v>0</v>
      </c>
      <c r="O26" s="146">
        <v>0</v>
      </c>
      <c r="P26" s="115">
        <f t="shared" si="2"/>
        <v>-3428</v>
      </c>
      <c r="Q26" s="115">
        <f t="shared" si="2"/>
        <v>-3428</v>
      </c>
      <c r="R26" s="115">
        <f t="shared" si="2"/>
        <v>0</v>
      </c>
      <c r="S26" s="115">
        <f t="shared" si="2"/>
        <v>0</v>
      </c>
    </row>
    <row r="27" spans="1:19">
      <c r="A27" t="str">
        <f t="shared" si="0"/>
        <v>02CD14124004P00215O32021711100</v>
      </c>
      <c r="B27" t="s">
        <v>152</v>
      </c>
      <c r="C27" t="s">
        <v>140</v>
      </c>
      <c r="D27" s="105" t="s">
        <v>154</v>
      </c>
      <c r="E27" s="105">
        <v>21711100</v>
      </c>
      <c r="G27" s="146">
        <v>87618</v>
      </c>
      <c r="H27" s="146">
        <v>87618</v>
      </c>
      <c r="I27" s="146">
        <v>87618</v>
      </c>
      <c r="J27" s="146">
        <v>0</v>
      </c>
      <c r="K27" s="146">
        <v>0</v>
      </c>
      <c r="L27" s="146">
        <v>87618</v>
      </c>
      <c r="M27" s="146">
        <v>87618</v>
      </c>
      <c r="N27" s="146">
        <v>87618</v>
      </c>
      <c r="O27" s="146">
        <v>0</v>
      </c>
      <c r="P27" s="115">
        <f t="shared" si="2"/>
        <v>0</v>
      </c>
      <c r="Q27" s="115">
        <f t="shared" si="2"/>
        <v>0</v>
      </c>
      <c r="R27" s="115">
        <f t="shared" si="2"/>
        <v>0</v>
      </c>
      <c r="S27" s="115">
        <f t="shared" si="2"/>
        <v>0</v>
      </c>
    </row>
    <row r="28" spans="1:19">
      <c r="A28" t="str">
        <f t="shared" si="0"/>
        <v>02CD14171069E11815OB2021711100</v>
      </c>
      <c r="B28" t="s">
        <v>152</v>
      </c>
      <c r="C28" t="s">
        <v>156</v>
      </c>
      <c r="D28" s="105" t="s">
        <v>161</v>
      </c>
      <c r="E28" s="105">
        <v>21711100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200000</v>
      </c>
      <c r="M28" s="146">
        <v>200000</v>
      </c>
      <c r="N28" s="146">
        <v>0</v>
      </c>
      <c r="O28" s="146">
        <v>0</v>
      </c>
      <c r="P28" s="115">
        <f t="shared" si="2"/>
        <v>-200000</v>
      </c>
      <c r="Q28" s="115">
        <f t="shared" si="2"/>
        <v>-200000</v>
      </c>
      <c r="R28" s="115">
        <f t="shared" si="2"/>
        <v>0</v>
      </c>
      <c r="S28" s="115">
        <f t="shared" si="2"/>
        <v>0</v>
      </c>
    </row>
    <row r="29" spans="1:19">
      <c r="A29" t="str">
        <f t="shared" si="0"/>
        <v>02CD14216089S13415OB2021711100</v>
      </c>
      <c r="B29" t="s">
        <v>152</v>
      </c>
      <c r="C29" t="s">
        <v>165</v>
      </c>
      <c r="D29" s="105" t="s">
        <v>161</v>
      </c>
      <c r="E29" s="105">
        <v>21711100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22070</v>
      </c>
      <c r="M29" s="146">
        <v>22070</v>
      </c>
      <c r="N29" s="146">
        <v>0</v>
      </c>
      <c r="O29" s="146">
        <v>0</v>
      </c>
      <c r="P29" s="115">
        <f t="shared" si="2"/>
        <v>-22070</v>
      </c>
      <c r="Q29" s="115">
        <f t="shared" si="2"/>
        <v>-22070</v>
      </c>
      <c r="R29" s="115">
        <f t="shared" si="2"/>
        <v>0</v>
      </c>
      <c r="S29" s="115">
        <f t="shared" si="2"/>
        <v>0</v>
      </c>
    </row>
    <row r="30" spans="1:19">
      <c r="A30" t="str">
        <f t="shared" si="0"/>
        <v>02CD14231064S20515OB2021711100</v>
      </c>
      <c r="B30" t="s">
        <v>152</v>
      </c>
      <c r="C30" t="s">
        <v>157</v>
      </c>
      <c r="D30" s="105" t="s">
        <v>161</v>
      </c>
      <c r="E30" s="105">
        <v>21711100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33105</v>
      </c>
      <c r="M30" s="146">
        <v>33105</v>
      </c>
      <c r="N30" s="146">
        <v>0</v>
      </c>
      <c r="O30" s="146">
        <v>0</v>
      </c>
      <c r="P30" s="115">
        <f t="shared" si="2"/>
        <v>-33105</v>
      </c>
      <c r="Q30" s="115">
        <f t="shared" si="2"/>
        <v>-33105</v>
      </c>
      <c r="R30" s="115">
        <f t="shared" si="2"/>
        <v>0</v>
      </c>
      <c r="S30" s="115">
        <f t="shared" si="2"/>
        <v>0</v>
      </c>
    </row>
    <row r="31" spans="1:19">
      <c r="A31" t="str">
        <f t="shared" si="0"/>
        <v>02CD14232001O00115O32021711100</v>
      </c>
      <c r="B31" t="s">
        <v>152</v>
      </c>
      <c r="C31" t="s">
        <v>155</v>
      </c>
      <c r="D31" s="105" t="s">
        <v>154</v>
      </c>
      <c r="E31" s="105">
        <v>21711100</v>
      </c>
      <c r="G31" s="146">
        <v>4933333</v>
      </c>
      <c r="H31" s="146">
        <v>0</v>
      </c>
      <c r="I31" s="146">
        <v>0</v>
      </c>
      <c r="J31" s="146">
        <v>0</v>
      </c>
      <c r="K31" s="146">
        <v>0</v>
      </c>
      <c r="L31" s="146">
        <v>14800000</v>
      </c>
      <c r="M31" s="146">
        <v>4487424.4000000004</v>
      </c>
      <c r="N31" s="146">
        <v>0</v>
      </c>
      <c r="O31" s="146">
        <v>0</v>
      </c>
      <c r="P31" s="115">
        <f t="shared" si="2"/>
        <v>-9866667</v>
      </c>
      <c r="Q31" s="115">
        <f t="shared" si="2"/>
        <v>-4487424.4000000004</v>
      </c>
      <c r="R31" s="115">
        <f t="shared" si="2"/>
        <v>0</v>
      </c>
      <c r="S31" s="115">
        <f t="shared" si="2"/>
        <v>0</v>
      </c>
    </row>
    <row r="32" spans="1:19">
      <c r="A32" t="str">
        <f t="shared" si="0"/>
        <v>02CD14244050S12715OB2021711100</v>
      </c>
      <c r="B32" t="s">
        <v>152</v>
      </c>
      <c r="C32" t="s">
        <v>163</v>
      </c>
      <c r="D32" s="105" t="s">
        <v>161</v>
      </c>
      <c r="E32" s="105">
        <v>21711100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15449</v>
      </c>
      <c r="M32" s="146">
        <v>15449</v>
      </c>
      <c r="N32" s="146">
        <v>0</v>
      </c>
      <c r="O32" s="146">
        <v>0</v>
      </c>
      <c r="P32" s="115">
        <f t="shared" si="2"/>
        <v>-15449</v>
      </c>
      <c r="Q32" s="115">
        <f t="shared" si="2"/>
        <v>-15449</v>
      </c>
      <c r="R32" s="115">
        <f t="shared" si="2"/>
        <v>0</v>
      </c>
      <c r="S32" s="115">
        <f t="shared" si="2"/>
        <v>0</v>
      </c>
    </row>
    <row r="33" spans="1:19">
      <c r="A33" t="str">
        <f t="shared" si="0"/>
        <v>02CD14262017S12615OB2021711100</v>
      </c>
      <c r="B33" t="s">
        <v>152</v>
      </c>
      <c r="C33" t="s">
        <v>166</v>
      </c>
      <c r="D33" s="105" t="s">
        <v>161</v>
      </c>
      <c r="E33" s="105">
        <v>21711100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3311</v>
      </c>
      <c r="M33" s="146">
        <v>3311</v>
      </c>
      <c r="N33" s="146">
        <v>0</v>
      </c>
      <c r="O33" s="146">
        <v>0</v>
      </c>
      <c r="P33" s="115">
        <f t="shared" si="2"/>
        <v>-3311</v>
      </c>
      <c r="Q33" s="115">
        <f t="shared" si="2"/>
        <v>-3311</v>
      </c>
      <c r="R33" s="115">
        <f t="shared" si="2"/>
        <v>0</v>
      </c>
      <c r="S33" s="115">
        <f t="shared" si="2"/>
        <v>0</v>
      </c>
    </row>
    <row r="34" spans="1:19">
      <c r="A34" t="str">
        <f t="shared" si="0"/>
        <v>02CD14268032S12815OB2021711100</v>
      </c>
      <c r="B34" t="s">
        <v>152</v>
      </c>
      <c r="C34" t="s">
        <v>158</v>
      </c>
      <c r="D34" s="105" t="s">
        <v>161</v>
      </c>
      <c r="E34" s="105">
        <v>21711100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33105</v>
      </c>
      <c r="M34" s="146">
        <v>33105</v>
      </c>
      <c r="N34" s="146">
        <v>0</v>
      </c>
      <c r="O34" s="146">
        <v>0</v>
      </c>
      <c r="P34" s="115">
        <f t="shared" si="2"/>
        <v>-33105</v>
      </c>
      <c r="Q34" s="115">
        <f t="shared" si="2"/>
        <v>-33105</v>
      </c>
      <c r="R34" s="115">
        <f t="shared" si="2"/>
        <v>0</v>
      </c>
      <c r="S34" s="115">
        <f t="shared" si="2"/>
        <v>0</v>
      </c>
    </row>
    <row r="35" spans="1:19">
      <c r="A35" t="str">
        <f t="shared" si="0"/>
        <v>02CD14268149E13415OB2021711100</v>
      </c>
      <c r="B35" t="s">
        <v>152</v>
      </c>
      <c r="C35" t="s">
        <v>167</v>
      </c>
      <c r="D35" s="105" t="s">
        <v>161</v>
      </c>
      <c r="E35" s="105">
        <v>21711100</v>
      </c>
      <c r="G35" s="146">
        <v>0</v>
      </c>
      <c r="H35" s="146">
        <v>0</v>
      </c>
      <c r="I35" s="146">
        <v>0</v>
      </c>
      <c r="J35" s="146">
        <v>0</v>
      </c>
      <c r="K35" s="146">
        <v>0</v>
      </c>
      <c r="L35" s="146">
        <v>29458</v>
      </c>
      <c r="M35" s="146">
        <v>29458</v>
      </c>
      <c r="N35" s="146">
        <v>0</v>
      </c>
      <c r="O35" s="146">
        <v>0</v>
      </c>
      <c r="P35" s="115">
        <f t="shared" si="2"/>
        <v>-29458</v>
      </c>
      <c r="Q35" s="115">
        <f t="shared" si="2"/>
        <v>-29458</v>
      </c>
      <c r="R35" s="115">
        <f t="shared" si="2"/>
        <v>0</v>
      </c>
      <c r="S35" s="115">
        <f t="shared" si="2"/>
        <v>0</v>
      </c>
    </row>
    <row r="36" spans="1:19">
      <c r="A36" t="str">
        <f t="shared" si="0"/>
        <v>02CD14268244U02615OB2021711100</v>
      </c>
      <c r="B36" t="s">
        <v>152</v>
      </c>
      <c r="C36" t="s">
        <v>143</v>
      </c>
      <c r="D36" s="105" t="s">
        <v>161</v>
      </c>
      <c r="E36" s="105">
        <v>21711100</v>
      </c>
      <c r="G36" s="146">
        <v>0</v>
      </c>
      <c r="H36" s="146">
        <v>0</v>
      </c>
      <c r="I36" s="146">
        <v>0</v>
      </c>
      <c r="J36" s="146">
        <v>0</v>
      </c>
      <c r="K36" s="146">
        <v>0</v>
      </c>
      <c r="L36" s="146">
        <v>33105</v>
      </c>
      <c r="M36" s="146">
        <v>33105</v>
      </c>
      <c r="N36" s="146">
        <v>0</v>
      </c>
      <c r="O36" s="146">
        <v>0</v>
      </c>
      <c r="P36" s="115">
        <f t="shared" si="2"/>
        <v>-33105</v>
      </c>
      <c r="Q36" s="115">
        <f t="shared" si="2"/>
        <v>-33105</v>
      </c>
      <c r="R36" s="115">
        <f t="shared" si="2"/>
        <v>0</v>
      </c>
      <c r="S36" s="115">
        <f t="shared" si="2"/>
        <v>0</v>
      </c>
    </row>
    <row r="37" spans="1:19">
      <c r="A37" t="str">
        <f t="shared" si="0"/>
        <v>02CD14268294P00411112021711100</v>
      </c>
      <c r="B37" t="s">
        <v>152</v>
      </c>
      <c r="C37" t="s">
        <v>168</v>
      </c>
      <c r="D37" s="105">
        <v>111120</v>
      </c>
      <c r="E37" s="105">
        <v>21711100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1104</v>
      </c>
      <c r="M37" s="146">
        <v>1104</v>
      </c>
      <c r="N37" s="146">
        <v>0</v>
      </c>
      <c r="O37" s="146">
        <v>0</v>
      </c>
      <c r="P37" s="115">
        <f t="shared" si="2"/>
        <v>-1104</v>
      </c>
      <c r="Q37" s="115">
        <f t="shared" si="2"/>
        <v>-1104</v>
      </c>
      <c r="R37" s="115">
        <f t="shared" si="2"/>
        <v>0</v>
      </c>
      <c r="S37" s="115">
        <f t="shared" si="2"/>
        <v>0</v>
      </c>
    </row>
    <row r="38" spans="1:19">
      <c r="A38" t="str">
        <f t="shared" si="0"/>
        <v>02CD14241046F03215OB2021811100</v>
      </c>
      <c r="B38" t="s">
        <v>152</v>
      </c>
      <c r="C38" t="s">
        <v>162</v>
      </c>
      <c r="D38" s="105" t="s">
        <v>161</v>
      </c>
      <c r="E38" s="105">
        <v>21811100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22070</v>
      </c>
      <c r="M38" s="146">
        <v>0</v>
      </c>
      <c r="N38" s="146">
        <v>0</v>
      </c>
      <c r="O38" s="146">
        <v>0</v>
      </c>
      <c r="P38" s="115">
        <f t="shared" si="2"/>
        <v>-22070</v>
      </c>
      <c r="Q38" s="115">
        <f t="shared" si="2"/>
        <v>0</v>
      </c>
      <c r="R38" s="115">
        <f t="shared" si="2"/>
        <v>0</v>
      </c>
      <c r="S38" s="115">
        <f t="shared" si="2"/>
        <v>0</v>
      </c>
    </row>
    <row r="39" spans="1:19">
      <c r="A39" t="str">
        <f t="shared" si="0"/>
        <v>02CD14122104M00115O32022111100</v>
      </c>
      <c r="B39" t="s">
        <v>152</v>
      </c>
      <c r="C39" t="s">
        <v>153</v>
      </c>
      <c r="D39" s="105" t="s">
        <v>154</v>
      </c>
      <c r="E39" s="105">
        <v>22111100</v>
      </c>
      <c r="G39" s="146">
        <v>966666</v>
      </c>
      <c r="H39" s="146">
        <v>966666</v>
      </c>
      <c r="I39" s="146">
        <v>966666</v>
      </c>
      <c r="J39" s="146">
        <v>49153.22</v>
      </c>
      <c r="K39" s="146">
        <v>49153.22</v>
      </c>
      <c r="L39" s="146">
        <v>2900000</v>
      </c>
      <c r="M39" s="146">
        <v>2900000</v>
      </c>
      <c r="N39" s="146">
        <v>966666</v>
      </c>
      <c r="O39" s="146">
        <v>49153.22</v>
      </c>
      <c r="P39" s="115">
        <f t="shared" si="2"/>
        <v>-1933334</v>
      </c>
      <c r="Q39" s="115">
        <f t="shared" si="2"/>
        <v>-1933334</v>
      </c>
      <c r="R39" s="115">
        <f t="shared" si="2"/>
        <v>0</v>
      </c>
      <c r="S39" s="115">
        <f t="shared" si="2"/>
        <v>0</v>
      </c>
    </row>
    <row r="40" spans="1:19">
      <c r="A40" t="str">
        <f t="shared" si="0"/>
        <v>02CD14124004P00215OB2022111100</v>
      </c>
      <c r="B40" t="s">
        <v>152</v>
      </c>
      <c r="C40" t="s">
        <v>140</v>
      </c>
      <c r="D40" s="105" t="s">
        <v>161</v>
      </c>
      <c r="E40" s="105">
        <v>22111100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300000</v>
      </c>
      <c r="M40" s="146">
        <v>300000</v>
      </c>
      <c r="N40" s="146">
        <v>0</v>
      </c>
      <c r="O40" s="146">
        <v>0</v>
      </c>
      <c r="P40" s="115">
        <f t="shared" si="2"/>
        <v>-300000</v>
      </c>
      <c r="Q40" s="115">
        <f t="shared" si="2"/>
        <v>-300000</v>
      </c>
      <c r="R40" s="115">
        <f t="shared" si="2"/>
        <v>0</v>
      </c>
      <c r="S40" s="115">
        <f t="shared" si="2"/>
        <v>0</v>
      </c>
    </row>
    <row r="41" spans="1:19">
      <c r="A41" t="str">
        <f t="shared" si="0"/>
        <v>02CD14232001O00115O32022111100</v>
      </c>
      <c r="B41" t="s">
        <v>152</v>
      </c>
      <c r="C41" t="s">
        <v>155</v>
      </c>
      <c r="D41" s="105" t="s">
        <v>154</v>
      </c>
      <c r="E41" s="105">
        <v>22111100</v>
      </c>
      <c r="G41" s="146">
        <v>0</v>
      </c>
      <c r="H41" s="146">
        <v>330601.59999999998</v>
      </c>
      <c r="I41" s="146">
        <v>330601.59999999998</v>
      </c>
      <c r="J41" s="146">
        <v>0</v>
      </c>
      <c r="K41" s="146">
        <v>0</v>
      </c>
      <c r="L41" s="146">
        <v>0</v>
      </c>
      <c r="M41" s="146">
        <v>2000000</v>
      </c>
      <c r="N41" s="146">
        <v>330601.59999999998</v>
      </c>
      <c r="O41" s="146">
        <v>0</v>
      </c>
      <c r="P41" s="115">
        <f t="shared" si="2"/>
        <v>0</v>
      </c>
      <c r="Q41" s="115">
        <f t="shared" si="2"/>
        <v>-1669398.4</v>
      </c>
      <c r="R41" s="115">
        <f t="shared" si="2"/>
        <v>0</v>
      </c>
      <c r="S41" s="115">
        <f t="shared" si="2"/>
        <v>0</v>
      </c>
    </row>
    <row r="42" spans="1:19">
      <c r="A42" t="str">
        <f t="shared" si="0"/>
        <v>02CD14214081E12215OB2022211100</v>
      </c>
      <c r="B42" t="s">
        <v>152</v>
      </c>
      <c r="C42" t="s">
        <v>160</v>
      </c>
      <c r="D42" s="105" t="s">
        <v>161</v>
      </c>
      <c r="E42" s="105">
        <v>22211100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58971</v>
      </c>
      <c r="M42" s="146">
        <v>58971</v>
      </c>
      <c r="N42" s="146">
        <v>0</v>
      </c>
      <c r="O42" s="146">
        <v>0</v>
      </c>
      <c r="P42" s="115">
        <f t="shared" si="2"/>
        <v>-58971</v>
      </c>
      <c r="Q42" s="115">
        <f t="shared" si="2"/>
        <v>-58971</v>
      </c>
      <c r="R42" s="115">
        <f t="shared" si="2"/>
        <v>0</v>
      </c>
      <c r="S42" s="115">
        <f t="shared" si="2"/>
        <v>0</v>
      </c>
    </row>
    <row r="43" spans="1:19">
      <c r="A43" t="str">
        <f t="shared" si="0"/>
        <v>02CD14214081E12215OB2022311100</v>
      </c>
      <c r="B43" t="s">
        <v>152</v>
      </c>
      <c r="C43" t="s">
        <v>160</v>
      </c>
      <c r="D43" s="105" t="s">
        <v>161</v>
      </c>
      <c r="E43" s="105">
        <v>22311100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95115</v>
      </c>
      <c r="M43" s="146">
        <v>95115</v>
      </c>
      <c r="N43" s="146">
        <v>0</v>
      </c>
      <c r="O43" s="146">
        <v>0</v>
      </c>
      <c r="P43" s="115">
        <f t="shared" si="2"/>
        <v>-95115</v>
      </c>
      <c r="Q43" s="115">
        <f t="shared" si="2"/>
        <v>-95115</v>
      </c>
      <c r="R43" s="115">
        <f t="shared" si="2"/>
        <v>0</v>
      </c>
      <c r="S43" s="115">
        <f t="shared" si="2"/>
        <v>0</v>
      </c>
    </row>
    <row r="44" spans="1:19">
      <c r="A44" t="str">
        <f t="shared" si="0"/>
        <v>02CD14124004P00215OB2023511100</v>
      </c>
      <c r="B44" t="s">
        <v>152</v>
      </c>
      <c r="C44" t="s">
        <v>140</v>
      </c>
      <c r="D44" s="105" t="s">
        <v>161</v>
      </c>
      <c r="E44" s="105">
        <v>23511100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110351</v>
      </c>
      <c r="M44" s="146">
        <v>110351</v>
      </c>
      <c r="N44" s="146">
        <v>0</v>
      </c>
      <c r="O44" s="146">
        <v>0</v>
      </c>
      <c r="P44" s="115">
        <f t="shared" si="2"/>
        <v>-110351</v>
      </c>
      <c r="Q44" s="115">
        <f t="shared" si="2"/>
        <v>-110351</v>
      </c>
      <c r="R44" s="115">
        <f t="shared" si="2"/>
        <v>0</v>
      </c>
      <c r="S44" s="115">
        <f t="shared" si="2"/>
        <v>0</v>
      </c>
    </row>
    <row r="45" spans="1:19">
      <c r="A45" t="str">
        <f t="shared" si="0"/>
        <v>02CD14124004P00215OB2023711100</v>
      </c>
      <c r="B45" t="s">
        <v>152</v>
      </c>
      <c r="C45" t="s">
        <v>140</v>
      </c>
      <c r="D45" s="105" t="s">
        <v>161</v>
      </c>
      <c r="E45" s="105">
        <v>23711100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103</v>
      </c>
      <c r="M45" s="146">
        <v>103</v>
      </c>
      <c r="N45" s="146">
        <v>0</v>
      </c>
      <c r="O45" s="146">
        <v>0</v>
      </c>
      <c r="P45" s="115">
        <f t="shared" si="2"/>
        <v>-103</v>
      </c>
      <c r="Q45" s="115">
        <f t="shared" si="2"/>
        <v>-103</v>
      </c>
      <c r="R45" s="115">
        <f t="shared" si="2"/>
        <v>0</v>
      </c>
      <c r="S45" s="115">
        <f t="shared" si="2"/>
        <v>0</v>
      </c>
    </row>
    <row r="46" spans="1:19">
      <c r="A46" t="str">
        <f t="shared" si="0"/>
        <v>02CD14214081E12215OB2023711100</v>
      </c>
      <c r="B46" t="s">
        <v>152</v>
      </c>
      <c r="C46" t="s">
        <v>160</v>
      </c>
      <c r="D46" s="105" t="s">
        <v>161</v>
      </c>
      <c r="E46" s="105">
        <v>23711100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38046</v>
      </c>
      <c r="M46" s="146">
        <v>38046</v>
      </c>
      <c r="N46" s="146">
        <v>0</v>
      </c>
      <c r="O46" s="146">
        <v>0</v>
      </c>
      <c r="P46" s="115">
        <f t="shared" si="2"/>
        <v>-38046</v>
      </c>
      <c r="Q46" s="115">
        <f t="shared" si="2"/>
        <v>-38046</v>
      </c>
      <c r="R46" s="115">
        <f t="shared" si="2"/>
        <v>0</v>
      </c>
      <c r="S46" s="115">
        <f t="shared" si="2"/>
        <v>0</v>
      </c>
    </row>
    <row r="47" spans="1:19">
      <c r="A47" t="str">
        <f t="shared" si="0"/>
        <v>02CD14214081E12215OB2023911100</v>
      </c>
      <c r="B47" t="s">
        <v>152</v>
      </c>
      <c r="C47" t="s">
        <v>160</v>
      </c>
      <c r="D47" s="105" t="s">
        <v>161</v>
      </c>
      <c r="E47" s="105">
        <v>23911100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38046</v>
      </c>
      <c r="M47" s="146">
        <v>38046</v>
      </c>
      <c r="N47" s="146">
        <v>0</v>
      </c>
      <c r="O47" s="146">
        <v>0</v>
      </c>
      <c r="P47" s="115">
        <f t="shared" si="2"/>
        <v>-38046</v>
      </c>
      <c r="Q47" s="115">
        <f t="shared" si="2"/>
        <v>-38046</v>
      </c>
      <c r="R47" s="115">
        <f t="shared" si="2"/>
        <v>0</v>
      </c>
      <c r="S47" s="115">
        <f t="shared" si="2"/>
        <v>0</v>
      </c>
    </row>
    <row r="48" spans="1:19">
      <c r="A48" t="str">
        <f t="shared" si="0"/>
        <v>02CD14124004P00215OB2024191100</v>
      </c>
      <c r="B48" t="s">
        <v>152</v>
      </c>
      <c r="C48" t="s">
        <v>140</v>
      </c>
      <c r="D48" s="105" t="s">
        <v>161</v>
      </c>
      <c r="E48" s="105">
        <v>24191100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12916</v>
      </c>
      <c r="M48" s="146">
        <v>12916</v>
      </c>
      <c r="N48" s="146">
        <v>0</v>
      </c>
      <c r="O48" s="146">
        <v>0</v>
      </c>
      <c r="P48" s="115">
        <f t="shared" si="2"/>
        <v>-12916</v>
      </c>
      <c r="Q48" s="115">
        <f t="shared" si="2"/>
        <v>-12916</v>
      </c>
      <c r="R48" s="115">
        <f t="shared" si="2"/>
        <v>0</v>
      </c>
      <c r="S48" s="115">
        <f t="shared" si="2"/>
        <v>0</v>
      </c>
    </row>
    <row r="49" spans="1:19">
      <c r="A49" t="str">
        <f t="shared" si="0"/>
        <v>02CD14232001O00115O32024191100</v>
      </c>
      <c r="B49" t="s">
        <v>152</v>
      </c>
      <c r="C49" t="s">
        <v>155</v>
      </c>
      <c r="D49" s="105" t="s">
        <v>154</v>
      </c>
      <c r="E49" s="105">
        <v>24191100</v>
      </c>
      <c r="G49" s="146">
        <v>0</v>
      </c>
      <c r="H49" s="146">
        <v>37950</v>
      </c>
      <c r="I49" s="146">
        <v>37950</v>
      </c>
      <c r="J49" s="146">
        <v>37950</v>
      </c>
      <c r="K49" s="146">
        <v>37950</v>
      </c>
      <c r="L49" s="146">
        <v>0</v>
      </c>
      <c r="M49" s="146">
        <v>37950</v>
      </c>
      <c r="N49" s="146">
        <v>37950</v>
      </c>
      <c r="O49" s="146">
        <v>37950</v>
      </c>
      <c r="P49" s="115">
        <f t="shared" si="2"/>
        <v>0</v>
      </c>
      <c r="Q49" s="115">
        <f t="shared" si="2"/>
        <v>0</v>
      </c>
      <c r="R49" s="115">
        <f t="shared" si="2"/>
        <v>0</v>
      </c>
      <c r="S49" s="115">
        <f t="shared" si="2"/>
        <v>0</v>
      </c>
    </row>
    <row r="50" spans="1:19">
      <c r="A50" t="str">
        <f t="shared" si="0"/>
        <v>02CD14221274K01615O52024192100</v>
      </c>
      <c r="B50" t="s">
        <v>152</v>
      </c>
      <c r="C50" t="s">
        <v>147</v>
      </c>
      <c r="D50" s="105" t="s">
        <v>159</v>
      </c>
      <c r="E50" s="105">
        <v>24192100</v>
      </c>
      <c r="G50" s="146">
        <v>1661774</v>
      </c>
      <c r="H50" s="146">
        <v>1661774</v>
      </c>
      <c r="I50" s="146">
        <v>1661774</v>
      </c>
      <c r="J50" s="146">
        <v>0</v>
      </c>
      <c r="K50" s="146">
        <v>0</v>
      </c>
      <c r="L50" s="146">
        <v>1661774</v>
      </c>
      <c r="M50" s="146">
        <v>1661774</v>
      </c>
      <c r="N50" s="146">
        <v>1661774</v>
      </c>
      <c r="O50" s="146">
        <v>0</v>
      </c>
      <c r="P50" s="115">
        <f t="shared" si="2"/>
        <v>0</v>
      </c>
      <c r="Q50" s="115">
        <f t="shared" si="2"/>
        <v>0</v>
      </c>
      <c r="R50" s="115">
        <f t="shared" si="2"/>
        <v>0</v>
      </c>
      <c r="S50" s="115">
        <f t="shared" si="2"/>
        <v>0</v>
      </c>
    </row>
    <row r="51" spans="1:19">
      <c r="A51" t="str">
        <f t="shared" si="0"/>
        <v>02CD14223202K01415OB2024192100</v>
      </c>
      <c r="B51" t="s">
        <v>152</v>
      </c>
      <c r="C51" t="s">
        <v>148</v>
      </c>
      <c r="D51" s="105" t="s">
        <v>161</v>
      </c>
      <c r="E51" s="105">
        <v>24192100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207941</v>
      </c>
      <c r="M51" s="146">
        <v>207941</v>
      </c>
      <c r="N51" s="146">
        <v>0</v>
      </c>
      <c r="O51" s="146">
        <v>0</v>
      </c>
      <c r="P51" s="115">
        <f t="shared" si="2"/>
        <v>-207941</v>
      </c>
      <c r="Q51" s="115">
        <f t="shared" si="2"/>
        <v>-207941</v>
      </c>
      <c r="R51" s="115">
        <f t="shared" si="2"/>
        <v>0</v>
      </c>
      <c r="S51" s="115">
        <f t="shared" si="2"/>
        <v>0</v>
      </c>
    </row>
    <row r="52" spans="1:19">
      <c r="A52" t="str">
        <f t="shared" si="0"/>
        <v>02CD14232001O00115O32024211100</v>
      </c>
      <c r="B52" t="s">
        <v>152</v>
      </c>
      <c r="C52" t="s">
        <v>155</v>
      </c>
      <c r="D52" s="105" t="s">
        <v>154</v>
      </c>
      <c r="E52" s="105">
        <v>24211100</v>
      </c>
      <c r="G52" s="146">
        <v>0</v>
      </c>
      <c r="H52" s="146">
        <v>1509.98</v>
      </c>
      <c r="I52" s="146">
        <v>1509.98</v>
      </c>
      <c r="J52" s="146">
        <v>880</v>
      </c>
      <c r="K52" s="146">
        <v>880</v>
      </c>
      <c r="L52" s="146">
        <v>0</v>
      </c>
      <c r="M52" s="146">
        <v>1509.98</v>
      </c>
      <c r="N52" s="146">
        <v>1509.98</v>
      </c>
      <c r="O52" s="146">
        <v>880</v>
      </c>
      <c r="P52" s="115">
        <f t="shared" si="2"/>
        <v>0</v>
      </c>
      <c r="Q52" s="115">
        <f t="shared" si="2"/>
        <v>0</v>
      </c>
      <c r="R52" s="115">
        <f t="shared" si="2"/>
        <v>0</v>
      </c>
      <c r="S52" s="115">
        <f t="shared" si="2"/>
        <v>0</v>
      </c>
    </row>
    <row r="53" spans="1:19">
      <c r="A53" t="str">
        <f t="shared" si="0"/>
        <v>02CD14221274K01611112024212100</v>
      </c>
      <c r="B53" t="s">
        <v>152</v>
      </c>
      <c r="C53" t="s">
        <v>147</v>
      </c>
      <c r="D53" s="105">
        <v>111120</v>
      </c>
      <c r="E53" s="105">
        <v>24212100</v>
      </c>
      <c r="G53" s="146">
        <v>453400</v>
      </c>
      <c r="H53" s="146">
        <v>453400</v>
      </c>
      <c r="I53" s="146">
        <v>453400</v>
      </c>
      <c r="J53" s="146">
        <v>0</v>
      </c>
      <c r="K53" s="146">
        <v>0</v>
      </c>
      <c r="L53" s="146">
        <v>1360201</v>
      </c>
      <c r="M53" s="146">
        <v>1360201</v>
      </c>
      <c r="N53" s="146">
        <v>453400</v>
      </c>
      <c r="O53" s="146">
        <v>0</v>
      </c>
      <c r="P53" s="115">
        <f t="shared" si="2"/>
        <v>-906801</v>
      </c>
      <c r="Q53" s="115">
        <f t="shared" si="2"/>
        <v>-906801</v>
      </c>
      <c r="R53" s="115">
        <f t="shared" si="2"/>
        <v>0</v>
      </c>
      <c r="S53" s="115">
        <f t="shared" si="2"/>
        <v>0</v>
      </c>
    </row>
    <row r="54" spans="1:19">
      <c r="A54" t="str">
        <f t="shared" si="0"/>
        <v>02CD14223202K01415O52024212100</v>
      </c>
      <c r="B54" t="s">
        <v>152</v>
      </c>
      <c r="C54" t="s">
        <v>148</v>
      </c>
      <c r="D54" s="105" t="s">
        <v>159</v>
      </c>
      <c r="E54" s="105">
        <v>24212100</v>
      </c>
      <c r="G54" s="146">
        <v>624995</v>
      </c>
      <c r="H54" s="146">
        <v>624995</v>
      </c>
      <c r="I54" s="146">
        <v>624995</v>
      </c>
      <c r="J54" s="146">
        <v>0</v>
      </c>
      <c r="K54" s="146">
        <v>0</v>
      </c>
      <c r="L54" s="146">
        <v>624995</v>
      </c>
      <c r="M54" s="146">
        <v>624995</v>
      </c>
      <c r="N54" s="146">
        <v>624995</v>
      </c>
      <c r="O54" s="146">
        <v>0</v>
      </c>
      <c r="P54" s="115">
        <f t="shared" si="2"/>
        <v>0</v>
      </c>
      <c r="Q54" s="115">
        <f t="shared" si="2"/>
        <v>0</v>
      </c>
      <c r="R54" s="115">
        <f t="shared" si="2"/>
        <v>0</v>
      </c>
      <c r="S54" s="115">
        <f t="shared" si="2"/>
        <v>0</v>
      </c>
    </row>
    <row r="55" spans="1:19">
      <c r="A55" t="str">
        <f t="shared" si="0"/>
        <v>02CD14124004P00215OB2024311100</v>
      </c>
      <c r="B55" t="s">
        <v>152</v>
      </c>
      <c r="C55" t="s">
        <v>140</v>
      </c>
      <c r="D55" s="105" t="s">
        <v>161</v>
      </c>
      <c r="E55" s="105">
        <v>24311100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7822</v>
      </c>
      <c r="M55" s="146">
        <v>7822</v>
      </c>
      <c r="N55" s="146">
        <v>0</v>
      </c>
      <c r="O55" s="146">
        <v>0</v>
      </c>
      <c r="P55" s="115">
        <f t="shared" si="2"/>
        <v>-7822</v>
      </c>
      <c r="Q55" s="115">
        <f t="shared" si="2"/>
        <v>-7822</v>
      </c>
      <c r="R55" s="115">
        <f t="shared" si="2"/>
        <v>0</v>
      </c>
      <c r="S55" s="115">
        <f t="shared" si="2"/>
        <v>0</v>
      </c>
    </row>
    <row r="56" spans="1:19">
      <c r="A56" t="str">
        <f t="shared" si="0"/>
        <v>02CD14232001O00115O32024311100</v>
      </c>
      <c r="B56" t="s">
        <v>152</v>
      </c>
      <c r="C56" t="s">
        <v>155</v>
      </c>
      <c r="D56" s="105" t="s">
        <v>154</v>
      </c>
      <c r="E56" s="105">
        <v>24311100</v>
      </c>
      <c r="G56" s="146">
        <v>0</v>
      </c>
      <c r="H56" s="146">
        <v>1170</v>
      </c>
      <c r="I56" s="146">
        <v>1170</v>
      </c>
      <c r="J56" s="146">
        <v>1170</v>
      </c>
      <c r="K56" s="146">
        <v>1170</v>
      </c>
      <c r="L56" s="146">
        <v>0</v>
      </c>
      <c r="M56" s="146">
        <v>1170</v>
      </c>
      <c r="N56" s="146">
        <v>1170</v>
      </c>
      <c r="O56" s="146">
        <v>1170</v>
      </c>
      <c r="P56" s="115">
        <f t="shared" si="2"/>
        <v>0</v>
      </c>
      <c r="Q56" s="115">
        <f t="shared" si="2"/>
        <v>0</v>
      </c>
      <c r="R56" s="115">
        <f t="shared" si="2"/>
        <v>0</v>
      </c>
      <c r="S56" s="115">
        <f t="shared" si="2"/>
        <v>0</v>
      </c>
    </row>
    <row r="57" spans="1:19">
      <c r="A57" t="str">
        <f t="shared" si="0"/>
        <v>02CD14221274K01615OB2024312100</v>
      </c>
      <c r="B57" t="s">
        <v>152</v>
      </c>
      <c r="C57" t="s">
        <v>147</v>
      </c>
      <c r="D57" s="105" t="s">
        <v>161</v>
      </c>
      <c r="E57" s="105">
        <v>24312100</v>
      </c>
      <c r="G57" s="146">
        <v>0</v>
      </c>
      <c r="H57" s="146">
        <v>0</v>
      </c>
      <c r="I57" s="146">
        <v>0</v>
      </c>
      <c r="J57" s="146">
        <v>0</v>
      </c>
      <c r="K57" s="146">
        <v>0</v>
      </c>
      <c r="L57" s="146">
        <v>7494</v>
      </c>
      <c r="M57" s="146">
        <v>7494</v>
      </c>
      <c r="N57" s="146">
        <v>0</v>
      </c>
      <c r="O57" s="146">
        <v>0</v>
      </c>
      <c r="P57" s="115">
        <f t="shared" si="2"/>
        <v>-7494</v>
      </c>
      <c r="Q57" s="115">
        <f t="shared" si="2"/>
        <v>-7494</v>
      </c>
      <c r="R57" s="115">
        <f t="shared" si="2"/>
        <v>0</v>
      </c>
      <c r="S57" s="115">
        <f t="shared" si="2"/>
        <v>0</v>
      </c>
    </row>
    <row r="58" spans="1:19">
      <c r="A58" t="str">
        <f t="shared" si="0"/>
        <v>02CD14124004P00215OB2024411100</v>
      </c>
      <c r="B58" t="s">
        <v>152</v>
      </c>
      <c r="C58" t="s">
        <v>140</v>
      </c>
      <c r="D58" s="105" t="s">
        <v>161</v>
      </c>
      <c r="E58" s="105">
        <v>24411100</v>
      </c>
      <c r="G58" s="146">
        <v>0</v>
      </c>
      <c r="H58" s="146">
        <v>0</v>
      </c>
      <c r="I58" s="146">
        <v>0</v>
      </c>
      <c r="J58" s="146">
        <v>0</v>
      </c>
      <c r="K58" s="146">
        <v>0</v>
      </c>
      <c r="L58" s="146">
        <v>27052</v>
      </c>
      <c r="M58" s="146">
        <v>27052</v>
      </c>
      <c r="N58" s="146">
        <v>0</v>
      </c>
      <c r="O58" s="146">
        <v>0</v>
      </c>
      <c r="P58" s="115">
        <f t="shared" si="2"/>
        <v>-27052</v>
      </c>
      <c r="Q58" s="115">
        <f t="shared" si="2"/>
        <v>-27052</v>
      </c>
      <c r="R58" s="115">
        <f t="shared" si="2"/>
        <v>0</v>
      </c>
      <c r="S58" s="115">
        <f t="shared" si="2"/>
        <v>0</v>
      </c>
    </row>
    <row r="59" spans="1:19">
      <c r="A59" t="str">
        <f t="shared" si="0"/>
        <v>02CD14172002N00115OB2024411100</v>
      </c>
      <c r="B59" t="s">
        <v>152</v>
      </c>
      <c r="C59" t="s">
        <v>141</v>
      </c>
      <c r="D59" s="105" t="s">
        <v>161</v>
      </c>
      <c r="E59" s="105">
        <v>24411100</v>
      </c>
      <c r="G59" s="146">
        <v>150000</v>
      </c>
      <c r="H59" s="146">
        <v>150000</v>
      </c>
      <c r="I59" s="146">
        <v>150000</v>
      </c>
      <c r="J59" s="146">
        <v>0</v>
      </c>
      <c r="K59" s="146">
        <v>0</v>
      </c>
      <c r="L59" s="146">
        <v>300000</v>
      </c>
      <c r="M59" s="146">
        <v>300000</v>
      </c>
      <c r="N59" s="146">
        <v>150000</v>
      </c>
      <c r="O59" s="146">
        <v>0</v>
      </c>
      <c r="P59" s="115">
        <f t="shared" si="2"/>
        <v>-150000</v>
      </c>
      <c r="Q59" s="115">
        <f t="shared" si="2"/>
        <v>-150000</v>
      </c>
      <c r="R59" s="115">
        <f t="shared" si="2"/>
        <v>0</v>
      </c>
      <c r="S59" s="115">
        <f t="shared" si="2"/>
        <v>0</v>
      </c>
    </row>
    <row r="60" spans="1:19">
      <c r="A60" t="str">
        <f t="shared" si="0"/>
        <v>02CD14214081E12215OB2024411100</v>
      </c>
      <c r="B60" t="s">
        <v>152</v>
      </c>
      <c r="C60" t="s">
        <v>160</v>
      </c>
      <c r="D60" s="105" t="s">
        <v>161</v>
      </c>
      <c r="E60" s="105">
        <v>24411100</v>
      </c>
      <c r="G60" s="146">
        <v>0</v>
      </c>
      <c r="H60" s="146">
        <v>0</v>
      </c>
      <c r="I60" s="146">
        <v>0</v>
      </c>
      <c r="J60" s="146">
        <v>0</v>
      </c>
      <c r="K60" s="146">
        <v>0</v>
      </c>
      <c r="L60" s="146">
        <v>20925</v>
      </c>
      <c r="M60" s="146">
        <v>20925</v>
      </c>
      <c r="N60" s="146">
        <v>0</v>
      </c>
      <c r="O60" s="146">
        <v>0</v>
      </c>
      <c r="P60" s="115">
        <f t="shared" si="2"/>
        <v>-20925</v>
      </c>
      <c r="Q60" s="115">
        <f t="shared" si="2"/>
        <v>-20925</v>
      </c>
      <c r="R60" s="115">
        <f t="shared" si="2"/>
        <v>0</v>
      </c>
      <c r="S60" s="115">
        <f t="shared" si="2"/>
        <v>0</v>
      </c>
    </row>
    <row r="61" spans="1:19">
      <c r="A61" t="str">
        <f t="shared" si="0"/>
        <v>02CD14221274K01615O52024412100</v>
      </c>
      <c r="B61" t="s">
        <v>152</v>
      </c>
      <c r="C61" t="s">
        <v>147</v>
      </c>
      <c r="D61" s="105" t="s">
        <v>159</v>
      </c>
      <c r="E61" s="105">
        <v>24412100</v>
      </c>
      <c r="G61" s="146">
        <v>147791</v>
      </c>
      <c r="H61" s="146">
        <v>147791</v>
      </c>
      <c r="I61" s="146">
        <v>147791</v>
      </c>
      <c r="J61" s="146">
        <v>20000</v>
      </c>
      <c r="K61" s="146">
        <v>20000</v>
      </c>
      <c r="L61" s="146">
        <v>147791</v>
      </c>
      <c r="M61" s="146">
        <v>147791</v>
      </c>
      <c r="N61" s="146">
        <v>147791</v>
      </c>
      <c r="O61" s="146">
        <v>20000</v>
      </c>
      <c r="P61" s="115">
        <f t="shared" si="2"/>
        <v>0</v>
      </c>
      <c r="Q61" s="115">
        <f t="shared" si="2"/>
        <v>0</v>
      </c>
      <c r="R61" s="115">
        <f t="shared" si="2"/>
        <v>0</v>
      </c>
      <c r="S61" s="115">
        <f t="shared" si="2"/>
        <v>0</v>
      </c>
    </row>
    <row r="62" spans="1:19">
      <c r="A62" t="str">
        <f t="shared" si="0"/>
        <v>02CD14223202K01415O52024412100</v>
      </c>
      <c r="B62" t="s">
        <v>152</v>
      </c>
      <c r="C62" t="s">
        <v>148</v>
      </c>
      <c r="D62" s="105" t="s">
        <v>159</v>
      </c>
      <c r="E62" s="105">
        <v>24412100</v>
      </c>
      <c r="G62" s="146">
        <v>39592</v>
      </c>
      <c r="H62" s="146">
        <v>39592</v>
      </c>
      <c r="I62" s="146">
        <v>39592</v>
      </c>
      <c r="J62" s="146">
        <v>0</v>
      </c>
      <c r="K62" s="146">
        <v>0</v>
      </c>
      <c r="L62" s="146">
        <v>39592</v>
      </c>
      <c r="M62" s="146">
        <v>39592</v>
      </c>
      <c r="N62" s="146">
        <v>39592</v>
      </c>
      <c r="O62" s="146">
        <v>0</v>
      </c>
      <c r="P62" s="115">
        <f t="shared" si="2"/>
        <v>0</v>
      </c>
      <c r="Q62" s="115">
        <f t="shared" si="2"/>
        <v>0</v>
      </c>
      <c r="R62" s="115">
        <f t="shared" si="2"/>
        <v>0</v>
      </c>
      <c r="S62" s="115">
        <f t="shared" si="2"/>
        <v>0</v>
      </c>
    </row>
    <row r="63" spans="1:19">
      <c r="A63" t="str">
        <f t="shared" si="0"/>
        <v>02CD14124004P00215O52024511100</v>
      </c>
      <c r="B63" t="s">
        <v>152</v>
      </c>
      <c r="C63" t="s">
        <v>140</v>
      </c>
      <c r="D63" s="105" t="s">
        <v>159</v>
      </c>
      <c r="E63" s="105">
        <v>24511100</v>
      </c>
      <c r="G63" s="146">
        <v>491</v>
      </c>
      <c r="H63" s="146">
        <v>491</v>
      </c>
      <c r="I63" s="146">
        <v>491</v>
      </c>
      <c r="J63" s="146">
        <v>0</v>
      </c>
      <c r="K63" s="146">
        <v>0</v>
      </c>
      <c r="L63" s="146">
        <v>491</v>
      </c>
      <c r="M63" s="146">
        <v>491</v>
      </c>
      <c r="N63" s="146">
        <v>491</v>
      </c>
      <c r="O63" s="146">
        <v>0</v>
      </c>
      <c r="P63" s="115">
        <f t="shared" si="2"/>
        <v>0</v>
      </c>
      <c r="Q63" s="115">
        <f t="shared" si="2"/>
        <v>0</v>
      </c>
      <c r="R63" s="115">
        <f t="shared" si="2"/>
        <v>0</v>
      </c>
      <c r="S63" s="115">
        <f t="shared" si="2"/>
        <v>0</v>
      </c>
    </row>
    <row r="64" spans="1:19">
      <c r="A64" t="str">
        <f t="shared" si="0"/>
        <v>02CD14241046F03215OB2024511100</v>
      </c>
      <c r="B64" t="s">
        <v>152</v>
      </c>
      <c r="C64" t="s">
        <v>162</v>
      </c>
      <c r="D64" s="105" t="s">
        <v>161</v>
      </c>
      <c r="E64" s="105">
        <v>24511100</v>
      </c>
      <c r="G64" s="146">
        <v>0</v>
      </c>
      <c r="H64" s="146">
        <v>0</v>
      </c>
      <c r="I64" s="146">
        <v>0</v>
      </c>
      <c r="J64" s="146">
        <v>0</v>
      </c>
      <c r="K64" s="146">
        <v>0</v>
      </c>
      <c r="L64" s="146">
        <v>198632</v>
      </c>
      <c r="M64" s="146">
        <v>0</v>
      </c>
      <c r="N64" s="146">
        <v>0</v>
      </c>
      <c r="O64" s="146">
        <v>0</v>
      </c>
      <c r="P64" s="115">
        <f t="shared" si="2"/>
        <v>-198632</v>
      </c>
      <c r="Q64" s="115">
        <f t="shared" si="2"/>
        <v>0</v>
      </c>
      <c r="R64" s="115">
        <f t="shared" si="2"/>
        <v>0</v>
      </c>
      <c r="S64" s="115">
        <f t="shared" si="2"/>
        <v>0</v>
      </c>
    </row>
    <row r="65" spans="1:19">
      <c r="A65" t="str">
        <f t="shared" si="0"/>
        <v>02CD14124004P00215OB2024611100</v>
      </c>
      <c r="B65" t="s">
        <v>152</v>
      </c>
      <c r="C65" t="s">
        <v>140</v>
      </c>
      <c r="D65" s="105" t="s">
        <v>161</v>
      </c>
      <c r="E65" s="105">
        <v>24611100</v>
      </c>
      <c r="G65" s="146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282799</v>
      </c>
      <c r="M65" s="146">
        <v>282799</v>
      </c>
      <c r="N65" s="146">
        <v>0</v>
      </c>
      <c r="O65" s="146">
        <v>0</v>
      </c>
      <c r="P65" s="115">
        <f t="shared" si="2"/>
        <v>-282799</v>
      </c>
      <c r="Q65" s="115">
        <f t="shared" si="2"/>
        <v>-282799</v>
      </c>
      <c r="R65" s="115">
        <f t="shared" si="2"/>
        <v>0</v>
      </c>
      <c r="S65" s="115">
        <f t="shared" si="2"/>
        <v>0</v>
      </c>
    </row>
    <row r="66" spans="1:19">
      <c r="A66" t="str">
        <f t="shared" ref="A66:A129" si="3">B66&amp;C66&amp;D66&amp;E66&amp;F66</f>
        <v>02CD14214081E12215OB2024611100</v>
      </c>
      <c r="B66" t="s">
        <v>152</v>
      </c>
      <c r="C66" t="s">
        <v>160</v>
      </c>
      <c r="D66" s="105" t="s">
        <v>161</v>
      </c>
      <c r="E66" s="105">
        <v>24611100</v>
      </c>
      <c r="G66" s="146">
        <v>0</v>
      </c>
      <c r="H66" s="146">
        <v>0</v>
      </c>
      <c r="I66" s="146">
        <v>0</v>
      </c>
      <c r="J66" s="146">
        <v>0</v>
      </c>
      <c r="K66" s="146">
        <v>0</v>
      </c>
      <c r="L66" s="146">
        <v>24730</v>
      </c>
      <c r="M66" s="146">
        <v>24730</v>
      </c>
      <c r="N66" s="146">
        <v>0</v>
      </c>
      <c r="O66" s="146">
        <v>0</v>
      </c>
      <c r="P66" s="115">
        <f t="shared" si="2"/>
        <v>-24730</v>
      </c>
      <c r="Q66" s="115">
        <f t="shared" si="2"/>
        <v>-24730</v>
      </c>
      <c r="R66" s="115">
        <f t="shared" si="2"/>
        <v>0</v>
      </c>
      <c r="S66" s="115">
        <f t="shared" si="2"/>
        <v>0</v>
      </c>
    </row>
    <row r="67" spans="1:19">
      <c r="A67" t="str">
        <f t="shared" si="3"/>
        <v>02CD14221049E12411112024611100</v>
      </c>
      <c r="B67" t="s">
        <v>152</v>
      </c>
      <c r="C67" t="s">
        <v>170</v>
      </c>
      <c r="D67" s="105">
        <v>111120</v>
      </c>
      <c r="E67" s="105">
        <v>24611100</v>
      </c>
      <c r="G67" s="146">
        <v>2900000</v>
      </c>
      <c r="H67" s="146">
        <v>2900000</v>
      </c>
      <c r="I67" s="146">
        <v>2900000</v>
      </c>
      <c r="J67" s="146">
        <v>0</v>
      </c>
      <c r="K67" s="146">
        <v>0</v>
      </c>
      <c r="L67" s="146">
        <v>8700000</v>
      </c>
      <c r="M67" s="146">
        <v>8700000</v>
      </c>
      <c r="N67" s="146">
        <v>2900000</v>
      </c>
      <c r="O67" s="146">
        <v>0</v>
      </c>
      <c r="P67" s="115">
        <f t="shared" ref="P67:S130" si="4">G67-L67</f>
        <v>-5800000</v>
      </c>
      <c r="Q67" s="115">
        <f t="shared" si="4"/>
        <v>-5800000</v>
      </c>
      <c r="R67" s="115">
        <f t="shared" si="4"/>
        <v>0</v>
      </c>
      <c r="S67" s="115">
        <f t="shared" si="4"/>
        <v>0</v>
      </c>
    </row>
    <row r="68" spans="1:19">
      <c r="A68" t="str">
        <f t="shared" si="3"/>
        <v>02CD14241046F03215OB2024611100</v>
      </c>
      <c r="B68" t="s">
        <v>152</v>
      </c>
      <c r="C68" t="s">
        <v>162</v>
      </c>
      <c r="D68" s="105" t="s">
        <v>161</v>
      </c>
      <c r="E68" s="105">
        <v>24611100</v>
      </c>
      <c r="G68" s="146">
        <v>0</v>
      </c>
      <c r="H68" s="146">
        <v>0</v>
      </c>
      <c r="I68" s="146">
        <v>0</v>
      </c>
      <c r="J68" s="146">
        <v>0</v>
      </c>
      <c r="K68" s="146">
        <v>0</v>
      </c>
      <c r="L68" s="146">
        <v>386228</v>
      </c>
      <c r="M68" s="146">
        <v>0</v>
      </c>
      <c r="N68" s="146">
        <v>0</v>
      </c>
      <c r="O68" s="146">
        <v>0</v>
      </c>
      <c r="P68" s="115">
        <f t="shared" si="4"/>
        <v>-386228</v>
      </c>
      <c r="Q68" s="115">
        <f t="shared" si="4"/>
        <v>0</v>
      </c>
      <c r="R68" s="115">
        <f t="shared" si="4"/>
        <v>0</v>
      </c>
      <c r="S68" s="115">
        <f t="shared" si="4"/>
        <v>0</v>
      </c>
    </row>
    <row r="69" spans="1:19">
      <c r="A69" t="str">
        <f t="shared" si="3"/>
        <v>02CD14221274K01611112024612100</v>
      </c>
      <c r="B69" t="s">
        <v>152</v>
      </c>
      <c r="C69" t="s">
        <v>147</v>
      </c>
      <c r="D69" s="105">
        <v>111120</v>
      </c>
      <c r="E69" s="105">
        <v>24612100</v>
      </c>
      <c r="G69" s="146">
        <v>810666</v>
      </c>
      <c r="H69" s="146">
        <v>810666</v>
      </c>
      <c r="I69" s="146">
        <v>810666</v>
      </c>
      <c r="J69" s="146">
        <v>0</v>
      </c>
      <c r="K69" s="146">
        <v>0</v>
      </c>
      <c r="L69" s="146">
        <v>2431998</v>
      </c>
      <c r="M69" s="146">
        <v>2431998</v>
      </c>
      <c r="N69" s="146">
        <v>810666</v>
      </c>
      <c r="O69" s="146">
        <v>0</v>
      </c>
      <c r="P69" s="115">
        <f t="shared" si="4"/>
        <v>-1621332</v>
      </c>
      <c r="Q69" s="115">
        <f t="shared" si="4"/>
        <v>-1621332</v>
      </c>
      <c r="R69" s="115">
        <f t="shared" si="4"/>
        <v>0</v>
      </c>
      <c r="S69" s="115">
        <f t="shared" si="4"/>
        <v>0</v>
      </c>
    </row>
    <row r="70" spans="1:19">
      <c r="A70" t="str">
        <f t="shared" si="3"/>
        <v>02CD14124004P00215OB2024711100</v>
      </c>
      <c r="B70" t="s">
        <v>152</v>
      </c>
      <c r="C70" t="s">
        <v>140</v>
      </c>
      <c r="D70" s="105" t="s">
        <v>161</v>
      </c>
      <c r="E70" s="105">
        <v>24711100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4959</v>
      </c>
      <c r="M70" s="146">
        <v>4959</v>
      </c>
      <c r="N70" s="146">
        <v>0</v>
      </c>
      <c r="O70" s="146">
        <v>0</v>
      </c>
      <c r="P70" s="115">
        <f t="shared" si="4"/>
        <v>-4959</v>
      </c>
      <c r="Q70" s="115">
        <f t="shared" si="4"/>
        <v>-4959</v>
      </c>
      <c r="R70" s="115">
        <f t="shared" si="4"/>
        <v>0</v>
      </c>
      <c r="S70" s="115">
        <f t="shared" si="4"/>
        <v>0</v>
      </c>
    </row>
    <row r="71" spans="1:19">
      <c r="A71" t="str">
        <f t="shared" si="3"/>
        <v>02CD14172002N00115OB2024711100</v>
      </c>
      <c r="B71" t="s">
        <v>152</v>
      </c>
      <c r="C71" t="s">
        <v>141</v>
      </c>
      <c r="D71" s="105" t="s">
        <v>161</v>
      </c>
      <c r="E71" s="105">
        <v>24711100</v>
      </c>
      <c r="G71" s="146">
        <v>250000</v>
      </c>
      <c r="H71" s="146">
        <v>250000</v>
      </c>
      <c r="I71" s="146">
        <v>250000</v>
      </c>
      <c r="J71" s="146">
        <v>0</v>
      </c>
      <c r="K71" s="146">
        <v>0</v>
      </c>
      <c r="L71" s="146">
        <v>350000</v>
      </c>
      <c r="M71" s="146">
        <v>350000</v>
      </c>
      <c r="N71" s="146">
        <v>250000</v>
      </c>
      <c r="O71" s="146">
        <v>0</v>
      </c>
      <c r="P71" s="115">
        <f t="shared" si="4"/>
        <v>-100000</v>
      </c>
      <c r="Q71" s="115">
        <f t="shared" si="4"/>
        <v>-100000</v>
      </c>
      <c r="R71" s="115">
        <f t="shared" si="4"/>
        <v>0</v>
      </c>
      <c r="S71" s="115">
        <f t="shared" si="4"/>
        <v>0</v>
      </c>
    </row>
    <row r="72" spans="1:19">
      <c r="A72" t="str">
        <f t="shared" si="3"/>
        <v>02CD14221049E12411112024711100</v>
      </c>
      <c r="B72" t="s">
        <v>152</v>
      </c>
      <c r="C72" t="s">
        <v>170</v>
      </c>
      <c r="D72" s="105">
        <v>111120</v>
      </c>
      <c r="E72" s="105">
        <v>24711100</v>
      </c>
      <c r="G72" s="146">
        <v>448588</v>
      </c>
      <c r="H72" s="146">
        <v>448588</v>
      </c>
      <c r="I72" s="146">
        <v>448588</v>
      </c>
      <c r="J72" s="146">
        <v>0</v>
      </c>
      <c r="K72" s="146">
        <v>0</v>
      </c>
      <c r="L72" s="146">
        <v>1345764</v>
      </c>
      <c r="M72" s="146">
        <v>1345764</v>
      </c>
      <c r="N72" s="146">
        <v>448588</v>
      </c>
      <c r="O72" s="146">
        <v>0</v>
      </c>
      <c r="P72" s="115">
        <f t="shared" si="4"/>
        <v>-897176</v>
      </c>
      <c r="Q72" s="115">
        <f t="shared" si="4"/>
        <v>-897176</v>
      </c>
      <c r="R72" s="115">
        <f t="shared" si="4"/>
        <v>0</v>
      </c>
      <c r="S72" s="115">
        <f t="shared" si="4"/>
        <v>0</v>
      </c>
    </row>
    <row r="73" spans="1:19">
      <c r="A73" t="str">
        <f t="shared" si="3"/>
        <v>02CD14221049E12415O52024711100</v>
      </c>
      <c r="B73" t="s">
        <v>152</v>
      </c>
      <c r="C73" t="s">
        <v>170</v>
      </c>
      <c r="D73" s="105" t="s">
        <v>159</v>
      </c>
      <c r="E73" s="105">
        <v>24711100</v>
      </c>
      <c r="G73" s="146">
        <v>2654236</v>
      </c>
      <c r="H73" s="146">
        <v>2654236</v>
      </c>
      <c r="I73" s="146">
        <v>2654236</v>
      </c>
      <c r="J73" s="146">
        <v>0</v>
      </c>
      <c r="K73" s="146">
        <v>0</v>
      </c>
      <c r="L73" s="146">
        <v>2654236</v>
      </c>
      <c r="M73" s="146">
        <v>2654236</v>
      </c>
      <c r="N73" s="146">
        <v>2654236</v>
      </c>
      <c r="O73" s="146">
        <v>0</v>
      </c>
      <c r="P73" s="115">
        <f t="shared" si="4"/>
        <v>0</v>
      </c>
      <c r="Q73" s="115">
        <f t="shared" si="4"/>
        <v>0</v>
      </c>
      <c r="R73" s="115">
        <f t="shared" si="4"/>
        <v>0</v>
      </c>
      <c r="S73" s="115">
        <f t="shared" si="4"/>
        <v>0</v>
      </c>
    </row>
    <row r="74" spans="1:19">
      <c r="A74" t="str">
        <f t="shared" si="3"/>
        <v>02CD14232001O00115O32024711100</v>
      </c>
      <c r="B74" t="s">
        <v>152</v>
      </c>
      <c r="C74" t="s">
        <v>155</v>
      </c>
      <c r="D74" s="105" t="s">
        <v>154</v>
      </c>
      <c r="E74" s="105">
        <v>24711100</v>
      </c>
      <c r="G74" s="146">
        <v>0</v>
      </c>
      <c r="H74" s="146">
        <v>552</v>
      </c>
      <c r="I74" s="146">
        <v>552</v>
      </c>
      <c r="J74" s="146">
        <v>0</v>
      </c>
      <c r="K74" s="146">
        <v>0</v>
      </c>
      <c r="L74" s="146">
        <v>0</v>
      </c>
      <c r="M74" s="146">
        <v>552</v>
      </c>
      <c r="N74" s="146">
        <v>552</v>
      </c>
      <c r="O74" s="146">
        <v>0</v>
      </c>
      <c r="P74" s="115">
        <f t="shared" si="4"/>
        <v>0</v>
      </c>
      <c r="Q74" s="115">
        <f t="shared" si="4"/>
        <v>0</v>
      </c>
      <c r="R74" s="115">
        <f t="shared" si="4"/>
        <v>0</v>
      </c>
      <c r="S74" s="115">
        <f t="shared" si="4"/>
        <v>0</v>
      </c>
    </row>
    <row r="75" spans="1:19">
      <c r="A75" t="str">
        <f t="shared" si="3"/>
        <v>02CD14221274K01615O52024712100</v>
      </c>
      <c r="B75" t="s">
        <v>152</v>
      </c>
      <c r="C75" t="s">
        <v>147</v>
      </c>
      <c r="D75" s="105" t="s">
        <v>159</v>
      </c>
      <c r="E75" s="105">
        <v>24712100</v>
      </c>
      <c r="G75" s="146">
        <v>2722495</v>
      </c>
      <c r="H75" s="146">
        <v>2722495</v>
      </c>
      <c r="I75" s="146">
        <v>2722495</v>
      </c>
      <c r="J75" s="146">
        <v>0</v>
      </c>
      <c r="K75" s="146">
        <v>0</v>
      </c>
      <c r="L75" s="146">
        <v>2722495</v>
      </c>
      <c r="M75" s="146">
        <v>2722495</v>
      </c>
      <c r="N75" s="146">
        <v>2722495</v>
      </c>
      <c r="O75" s="146">
        <v>0</v>
      </c>
      <c r="P75" s="115">
        <f t="shared" si="4"/>
        <v>0</v>
      </c>
      <c r="Q75" s="115">
        <f t="shared" si="4"/>
        <v>0</v>
      </c>
      <c r="R75" s="115">
        <f t="shared" si="4"/>
        <v>0</v>
      </c>
      <c r="S75" s="115">
        <f t="shared" si="4"/>
        <v>0</v>
      </c>
    </row>
    <row r="76" spans="1:19">
      <c r="A76" t="str">
        <f t="shared" si="3"/>
        <v>02CD14223202K01415O52024712100</v>
      </c>
      <c r="B76" t="s">
        <v>152</v>
      </c>
      <c r="C76" t="s">
        <v>148</v>
      </c>
      <c r="D76" s="105" t="s">
        <v>159</v>
      </c>
      <c r="E76" s="105">
        <v>24712100</v>
      </c>
      <c r="G76" s="146">
        <v>1755922</v>
      </c>
      <c r="H76" s="146">
        <v>1755922</v>
      </c>
      <c r="I76" s="146">
        <v>1755922</v>
      </c>
      <c r="J76" s="146">
        <v>0</v>
      </c>
      <c r="K76" s="146">
        <v>0</v>
      </c>
      <c r="L76" s="146">
        <v>1755922</v>
      </c>
      <c r="M76" s="146">
        <v>1755922</v>
      </c>
      <c r="N76" s="146">
        <v>1755922</v>
      </c>
      <c r="O76" s="146">
        <v>0</v>
      </c>
      <c r="P76" s="115">
        <f t="shared" si="4"/>
        <v>0</v>
      </c>
      <c r="Q76" s="115">
        <f t="shared" si="4"/>
        <v>0</v>
      </c>
      <c r="R76" s="115">
        <f t="shared" si="4"/>
        <v>0</v>
      </c>
      <c r="S76" s="115">
        <f t="shared" si="4"/>
        <v>0</v>
      </c>
    </row>
    <row r="77" spans="1:19">
      <c r="A77" t="str">
        <f t="shared" si="3"/>
        <v>02CD14124004P00215OB2024811100</v>
      </c>
      <c r="B77" t="s">
        <v>152</v>
      </c>
      <c r="C77" t="s">
        <v>140</v>
      </c>
      <c r="D77" s="105" t="s">
        <v>161</v>
      </c>
      <c r="E77" s="105">
        <v>24811100</v>
      </c>
      <c r="G77" s="146">
        <v>0</v>
      </c>
      <c r="H77" s="146">
        <v>0</v>
      </c>
      <c r="I77" s="146">
        <v>0</v>
      </c>
      <c r="J77" s="146">
        <v>0</v>
      </c>
      <c r="K77" s="146">
        <v>0</v>
      </c>
      <c r="L77" s="146">
        <v>1002</v>
      </c>
      <c r="M77" s="146">
        <v>1002</v>
      </c>
      <c r="N77" s="146">
        <v>0</v>
      </c>
      <c r="O77" s="146">
        <v>0</v>
      </c>
      <c r="P77" s="115">
        <f t="shared" si="4"/>
        <v>-1002</v>
      </c>
      <c r="Q77" s="115">
        <f t="shared" si="4"/>
        <v>-1002</v>
      </c>
      <c r="R77" s="115">
        <f t="shared" si="4"/>
        <v>0</v>
      </c>
      <c r="S77" s="115">
        <f t="shared" si="4"/>
        <v>0</v>
      </c>
    </row>
    <row r="78" spans="1:19">
      <c r="A78" t="str">
        <f t="shared" si="3"/>
        <v>02CD14232001O00115O32024811100</v>
      </c>
      <c r="B78" t="s">
        <v>152</v>
      </c>
      <c r="C78" t="s">
        <v>155</v>
      </c>
      <c r="D78" s="105" t="s">
        <v>154</v>
      </c>
      <c r="E78" s="105">
        <v>24811100</v>
      </c>
      <c r="G78" s="146">
        <v>0</v>
      </c>
      <c r="H78" s="146">
        <v>18000</v>
      </c>
      <c r="I78" s="146">
        <v>18000</v>
      </c>
      <c r="J78" s="146">
        <v>0</v>
      </c>
      <c r="K78" s="146">
        <v>0</v>
      </c>
      <c r="L78" s="146">
        <v>0</v>
      </c>
      <c r="M78" s="146">
        <v>18000</v>
      </c>
      <c r="N78" s="146">
        <v>18000</v>
      </c>
      <c r="O78" s="146">
        <v>0</v>
      </c>
      <c r="P78" s="115">
        <f t="shared" si="4"/>
        <v>0</v>
      </c>
      <c r="Q78" s="115">
        <f t="shared" si="4"/>
        <v>0</v>
      </c>
      <c r="R78" s="115">
        <f t="shared" si="4"/>
        <v>0</v>
      </c>
      <c r="S78" s="115">
        <f t="shared" si="4"/>
        <v>0</v>
      </c>
    </row>
    <row r="79" spans="1:19">
      <c r="A79" t="str">
        <f t="shared" si="3"/>
        <v>02CD14241046F03215OB2024811100</v>
      </c>
      <c r="B79" t="s">
        <v>152</v>
      </c>
      <c r="C79" t="s">
        <v>162</v>
      </c>
      <c r="D79" s="105" t="s">
        <v>161</v>
      </c>
      <c r="E79" s="105">
        <v>24811100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  <c r="L79" s="146">
        <v>331053</v>
      </c>
      <c r="M79" s="146">
        <v>0</v>
      </c>
      <c r="N79" s="146">
        <v>0</v>
      </c>
      <c r="O79" s="146">
        <v>0</v>
      </c>
      <c r="P79" s="115">
        <f t="shared" si="4"/>
        <v>-331053</v>
      </c>
      <c r="Q79" s="115">
        <f t="shared" si="4"/>
        <v>0</v>
      </c>
      <c r="R79" s="115">
        <f t="shared" si="4"/>
        <v>0</v>
      </c>
      <c r="S79" s="115">
        <f t="shared" si="4"/>
        <v>0</v>
      </c>
    </row>
    <row r="80" spans="1:19">
      <c r="A80" t="str">
        <f t="shared" si="3"/>
        <v>02CD14221274K01615OB2024812100</v>
      </c>
      <c r="B80" t="s">
        <v>152</v>
      </c>
      <c r="C80" t="s">
        <v>147</v>
      </c>
      <c r="D80" s="105" t="s">
        <v>161</v>
      </c>
      <c r="E80" s="105">
        <v>24812100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119065</v>
      </c>
      <c r="M80" s="146">
        <v>119065</v>
      </c>
      <c r="N80" s="146">
        <v>0</v>
      </c>
      <c r="O80" s="146">
        <v>0</v>
      </c>
      <c r="P80" s="115">
        <f t="shared" si="4"/>
        <v>-119065</v>
      </c>
      <c r="Q80" s="115">
        <f t="shared" si="4"/>
        <v>-119065</v>
      </c>
      <c r="R80" s="115">
        <f t="shared" si="4"/>
        <v>0</v>
      </c>
      <c r="S80" s="115">
        <f t="shared" si="4"/>
        <v>0</v>
      </c>
    </row>
    <row r="81" spans="1:19">
      <c r="A81" t="str">
        <f t="shared" si="3"/>
        <v>02CD14124004P00215OB2024911100</v>
      </c>
      <c r="B81" t="s">
        <v>152</v>
      </c>
      <c r="C81" t="s">
        <v>140</v>
      </c>
      <c r="D81" s="105" t="s">
        <v>161</v>
      </c>
      <c r="E81" s="105">
        <v>24911100</v>
      </c>
      <c r="G81" s="146">
        <v>0</v>
      </c>
      <c r="H81" s="146">
        <v>0</v>
      </c>
      <c r="I81" s="146">
        <v>0</v>
      </c>
      <c r="J81" s="146">
        <v>0</v>
      </c>
      <c r="K81" s="146">
        <v>0</v>
      </c>
      <c r="L81" s="146">
        <v>64636</v>
      </c>
      <c r="M81" s="146">
        <v>64636</v>
      </c>
      <c r="N81" s="146">
        <v>0</v>
      </c>
      <c r="O81" s="146">
        <v>0</v>
      </c>
      <c r="P81" s="115">
        <f t="shared" si="4"/>
        <v>-64636</v>
      </c>
      <c r="Q81" s="115">
        <f t="shared" si="4"/>
        <v>-64636</v>
      </c>
      <c r="R81" s="115">
        <f t="shared" si="4"/>
        <v>0</v>
      </c>
      <c r="S81" s="115">
        <f t="shared" si="4"/>
        <v>0</v>
      </c>
    </row>
    <row r="82" spans="1:19">
      <c r="A82" t="str">
        <f t="shared" si="3"/>
        <v>02CD14172002N00115OB2024911100</v>
      </c>
      <c r="B82" t="s">
        <v>152</v>
      </c>
      <c r="C82" t="s">
        <v>141</v>
      </c>
      <c r="D82" s="105" t="s">
        <v>161</v>
      </c>
      <c r="E82" s="105">
        <v>24911100</v>
      </c>
      <c r="G82" s="146">
        <v>148888</v>
      </c>
      <c r="H82" s="146">
        <v>148888</v>
      </c>
      <c r="I82" s="146">
        <v>148888</v>
      </c>
      <c r="J82" s="146">
        <v>0</v>
      </c>
      <c r="K82" s="146">
        <v>0</v>
      </c>
      <c r="L82" s="146">
        <v>316666</v>
      </c>
      <c r="M82" s="146">
        <v>316666</v>
      </c>
      <c r="N82" s="146">
        <v>148888</v>
      </c>
      <c r="O82" s="146">
        <v>0</v>
      </c>
      <c r="P82" s="115">
        <f t="shared" si="4"/>
        <v>-167778</v>
      </c>
      <c r="Q82" s="115">
        <f t="shared" si="4"/>
        <v>-167778</v>
      </c>
      <c r="R82" s="115">
        <f t="shared" si="4"/>
        <v>0</v>
      </c>
      <c r="S82" s="115">
        <f t="shared" si="4"/>
        <v>0</v>
      </c>
    </row>
    <row r="83" spans="1:19">
      <c r="A83" t="str">
        <f t="shared" si="3"/>
        <v>02CD14214081E12215OB2024911100</v>
      </c>
      <c r="B83" t="s">
        <v>152</v>
      </c>
      <c r="C83" t="s">
        <v>160</v>
      </c>
      <c r="D83" s="105" t="s">
        <v>161</v>
      </c>
      <c r="E83" s="105">
        <v>24911100</v>
      </c>
      <c r="G83" s="146">
        <v>0</v>
      </c>
      <c r="H83" s="146">
        <v>0</v>
      </c>
      <c r="I83" s="146">
        <v>0</v>
      </c>
      <c r="J83" s="146">
        <v>0</v>
      </c>
      <c r="K83" s="146">
        <v>0</v>
      </c>
      <c r="L83" s="146">
        <v>20925</v>
      </c>
      <c r="M83" s="146">
        <v>20925</v>
      </c>
      <c r="N83" s="146">
        <v>0</v>
      </c>
      <c r="O83" s="146">
        <v>0</v>
      </c>
      <c r="P83" s="115">
        <f t="shared" si="4"/>
        <v>-20925</v>
      </c>
      <c r="Q83" s="115">
        <f t="shared" si="4"/>
        <v>-20925</v>
      </c>
      <c r="R83" s="115">
        <f t="shared" si="4"/>
        <v>0</v>
      </c>
      <c r="S83" s="115">
        <f t="shared" si="4"/>
        <v>0</v>
      </c>
    </row>
    <row r="84" spans="1:19">
      <c r="A84" t="str">
        <f t="shared" si="3"/>
        <v>02CD14221049E12411112024911100</v>
      </c>
      <c r="B84" t="s">
        <v>152</v>
      </c>
      <c r="C84" t="s">
        <v>170</v>
      </c>
      <c r="D84" s="105">
        <v>111120</v>
      </c>
      <c r="E84" s="105">
        <v>24911100</v>
      </c>
      <c r="G84" s="146">
        <v>45282</v>
      </c>
      <c r="H84" s="146">
        <v>45282</v>
      </c>
      <c r="I84" s="146">
        <v>45282</v>
      </c>
      <c r="J84" s="146">
        <v>0</v>
      </c>
      <c r="K84" s="146">
        <v>0</v>
      </c>
      <c r="L84" s="146">
        <v>45282</v>
      </c>
      <c r="M84" s="146">
        <v>45282</v>
      </c>
      <c r="N84" s="146">
        <v>45282</v>
      </c>
      <c r="O84" s="146">
        <v>0</v>
      </c>
      <c r="P84" s="115">
        <f t="shared" si="4"/>
        <v>0</v>
      </c>
      <c r="Q84" s="115">
        <f t="shared" si="4"/>
        <v>0</v>
      </c>
      <c r="R84" s="115">
        <f t="shared" si="4"/>
        <v>0</v>
      </c>
      <c r="S84" s="115">
        <f t="shared" si="4"/>
        <v>0</v>
      </c>
    </row>
    <row r="85" spans="1:19">
      <c r="A85" t="str">
        <f t="shared" si="3"/>
        <v>02CD14221049E12415OB2024911100</v>
      </c>
      <c r="B85" t="s">
        <v>152</v>
      </c>
      <c r="C85" t="s">
        <v>170</v>
      </c>
      <c r="D85" s="105" t="s">
        <v>161</v>
      </c>
      <c r="E85" s="105">
        <v>24911100</v>
      </c>
      <c r="G85" s="146">
        <v>0</v>
      </c>
      <c r="H85" s="146">
        <v>0</v>
      </c>
      <c r="I85" s="146">
        <v>0</v>
      </c>
      <c r="J85" s="146">
        <v>0</v>
      </c>
      <c r="K85" s="146">
        <v>0</v>
      </c>
      <c r="L85" s="146">
        <v>1306724</v>
      </c>
      <c r="M85" s="146">
        <v>1306724</v>
      </c>
      <c r="N85" s="146">
        <v>0</v>
      </c>
      <c r="O85" s="146">
        <v>0</v>
      </c>
      <c r="P85" s="115">
        <f t="shared" si="4"/>
        <v>-1306724</v>
      </c>
      <c r="Q85" s="115">
        <f t="shared" si="4"/>
        <v>-1306724</v>
      </c>
      <c r="R85" s="115">
        <f t="shared" si="4"/>
        <v>0</v>
      </c>
      <c r="S85" s="115">
        <f t="shared" si="4"/>
        <v>0</v>
      </c>
    </row>
    <row r="86" spans="1:19">
      <c r="A86" t="str">
        <f t="shared" si="3"/>
        <v>02CD14221049E12415OG2024911100</v>
      </c>
      <c r="B86" t="s">
        <v>152</v>
      </c>
      <c r="C86" t="s">
        <v>170</v>
      </c>
      <c r="D86" s="105" t="s">
        <v>164</v>
      </c>
      <c r="E86" s="105">
        <v>24911100</v>
      </c>
      <c r="G86" s="146">
        <v>447994</v>
      </c>
      <c r="H86" s="146">
        <v>447994</v>
      </c>
      <c r="I86" s="146">
        <v>447994</v>
      </c>
      <c r="J86" s="146">
        <v>0</v>
      </c>
      <c r="K86" s="146">
        <v>0</v>
      </c>
      <c r="L86" s="146">
        <v>647994</v>
      </c>
      <c r="M86" s="146">
        <v>647994</v>
      </c>
      <c r="N86" s="146">
        <v>447994</v>
      </c>
      <c r="O86" s="146">
        <v>0</v>
      </c>
      <c r="P86" s="115">
        <f t="shared" si="4"/>
        <v>-200000</v>
      </c>
      <c r="Q86" s="115">
        <f t="shared" si="4"/>
        <v>-200000</v>
      </c>
      <c r="R86" s="115">
        <f t="shared" si="4"/>
        <v>0</v>
      </c>
      <c r="S86" s="115">
        <f t="shared" si="4"/>
        <v>0</v>
      </c>
    </row>
    <row r="87" spans="1:19">
      <c r="A87" t="str">
        <f t="shared" si="3"/>
        <v>02CD14241046F03215OB2024911100</v>
      </c>
      <c r="B87" t="s">
        <v>152</v>
      </c>
      <c r="C87" t="s">
        <v>162</v>
      </c>
      <c r="D87" s="105" t="s">
        <v>161</v>
      </c>
      <c r="E87" s="105">
        <v>24911100</v>
      </c>
      <c r="G87" s="146">
        <v>0</v>
      </c>
      <c r="H87" s="146">
        <v>0</v>
      </c>
      <c r="I87" s="146">
        <v>0</v>
      </c>
      <c r="J87" s="146">
        <v>0</v>
      </c>
      <c r="K87" s="146">
        <v>0</v>
      </c>
      <c r="L87" s="146">
        <v>275877</v>
      </c>
      <c r="M87" s="146">
        <v>0</v>
      </c>
      <c r="N87" s="146">
        <v>0</v>
      </c>
      <c r="O87" s="146">
        <v>0</v>
      </c>
      <c r="P87" s="115">
        <f t="shared" si="4"/>
        <v>-275877</v>
      </c>
      <c r="Q87" s="115">
        <f t="shared" si="4"/>
        <v>0</v>
      </c>
      <c r="R87" s="115">
        <f t="shared" si="4"/>
        <v>0</v>
      </c>
      <c r="S87" s="115">
        <f t="shared" si="4"/>
        <v>0</v>
      </c>
    </row>
    <row r="88" spans="1:19">
      <c r="A88" t="str">
        <f t="shared" si="3"/>
        <v>02CD14221274K01611112024912100</v>
      </c>
      <c r="B88" t="s">
        <v>152</v>
      </c>
      <c r="C88" t="s">
        <v>147</v>
      </c>
      <c r="D88" s="105">
        <v>111120</v>
      </c>
      <c r="E88" s="105">
        <v>24912100</v>
      </c>
      <c r="G88" s="146">
        <v>2894786</v>
      </c>
      <c r="H88" s="146">
        <v>2894786</v>
      </c>
      <c r="I88" s="146">
        <v>2894786</v>
      </c>
      <c r="J88" s="146">
        <v>0</v>
      </c>
      <c r="K88" s="146">
        <v>0</v>
      </c>
      <c r="L88" s="146">
        <v>8684359</v>
      </c>
      <c r="M88" s="146">
        <v>8684359</v>
      </c>
      <c r="N88" s="146">
        <v>2894786</v>
      </c>
      <c r="O88" s="146">
        <v>0</v>
      </c>
      <c r="P88" s="115">
        <f t="shared" si="4"/>
        <v>-5789573</v>
      </c>
      <c r="Q88" s="115">
        <f t="shared" si="4"/>
        <v>-5789573</v>
      </c>
      <c r="R88" s="115">
        <f t="shared" si="4"/>
        <v>0</v>
      </c>
      <c r="S88" s="115">
        <f t="shared" si="4"/>
        <v>0</v>
      </c>
    </row>
    <row r="89" spans="1:19">
      <c r="A89" t="str">
        <f t="shared" si="3"/>
        <v>02CD14221274K01615OG2024912100</v>
      </c>
      <c r="B89" t="s">
        <v>152</v>
      </c>
      <c r="C89" t="s">
        <v>147</v>
      </c>
      <c r="D89" s="105" t="s">
        <v>164</v>
      </c>
      <c r="E89" s="105">
        <v>24912100</v>
      </c>
      <c r="G89" s="146">
        <v>200000</v>
      </c>
      <c r="H89" s="146">
        <v>200000</v>
      </c>
      <c r="I89" s="146">
        <v>200000</v>
      </c>
      <c r="J89" s="146">
        <v>0</v>
      </c>
      <c r="K89" s="146">
        <v>0</v>
      </c>
      <c r="L89" s="146">
        <v>4497976</v>
      </c>
      <c r="M89" s="146">
        <v>4497976</v>
      </c>
      <c r="N89" s="146">
        <v>200000</v>
      </c>
      <c r="O89" s="146">
        <v>0</v>
      </c>
      <c r="P89" s="115">
        <f t="shared" si="4"/>
        <v>-4297976</v>
      </c>
      <c r="Q89" s="115">
        <f t="shared" si="4"/>
        <v>-4297976</v>
      </c>
      <c r="R89" s="115">
        <f t="shared" si="4"/>
        <v>0</v>
      </c>
      <c r="S89" s="115">
        <f t="shared" si="4"/>
        <v>0</v>
      </c>
    </row>
    <row r="90" spans="1:19">
      <c r="A90" t="str">
        <f t="shared" si="3"/>
        <v>02CD14241046F03215OG2025111100</v>
      </c>
      <c r="B90" t="s">
        <v>152</v>
      </c>
      <c r="C90" t="s">
        <v>162</v>
      </c>
      <c r="D90" s="105" t="s">
        <v>164</v>
      </c>
      <c r="E90" s="105">
        <v>25111100</v>
      </c>
      <c r="G90" s="146">
        <v>386228</v>
      </c>
      <c r="H90" s="146">
        <v>0</v>
      </c>
      <c r="I90" s="146">
        <v>0</v>
      </c>
      <c r="J90" s="146">
        <v>0</v>
      </c>
      <c r="K90" s="146">
        <v>0</v>
      </c>
      <c r="L90" s="146">
        <v>386228</v>
      </c>
      <c r="M90" s="146">
        <v>0</v>
      </c>
      <c r="N90" s="146">
        <v>0</v>
      </c>
      <c r="O90" s="146">
        <v>0</v>
      </c>
      <c r="P90" s="115">
        <f t="shared" si="4"/>
        <v>0</v>
      </c>
      <c r="Q90" s="115">
        <f t="shared" si="4"/>
        <v>0</v>
      </c>
      <c r="R90" s="115">
        <f t="shared" si="4"/>
        <v>0</v>
      </c>
      <c r="S90" s="115">
        <f t="shared" si="4"/>
        <v>0</v>
      </c>
    </row>
    <row r="91" spans="1:19">
      <c r="A91" t="str">
        <f t="shared" si="3"/>
        <v>02CD14214081E12215OG2025211100</v>
      </c>
      <c r="B91" t="s">
        <v>152</v>
      </c>
      <c r="C91" t="s">
        <v>160</v>
      </c>
      <c r="D91" s="105" t="s">
        <v>164</v>
      </c>
      <c r="E91" s="105">
        <v>25211100</v>
      </c>
      <c r="G91" s="146">
        <v>32339</v>
      </c>
      <c r="H91" s="146">
        <v>32339</v>
      </c>
      <c r="I91" s="146">
        <v>32339</v>
      </c>
      <c r="J91" s="146">
        <v>0</v>
      </c>
      <c r="K91" s="146">
        <v>0</v>
      </c>
      <c r="L91" s="146">
        <v>32339</v>
      </c>
      <c r="M91" s="146">
        <v>32339</v>
      </c>
      <c r="N91" s="146">
        <v>32339</v>
      </c>
      <c r="O91" s="146">
        <v>0</v>
      </c>
      <c r="P91" s="115">
        <f t="shared" si="4"/>
        <v>0</v>
      </c>
      <c r="Q91" s="115">
        <f t="shared" si="4"/>
        <v>0</v>
      </c>
      <c r="R91" s="115">
        <f t="shared" si="4"/>
        <v>0</v>
      </c>
      <c r="S91" s="115">
        <f t="shared" si="4"/>
        <v>0</v>
      </c>
    </row>
    <row r="92" spans="1:19">
      <c r="A92" t="str">
        <f t="shared" si="3"/>
        <v>02CD14124004P00215OG2025311100</v>
      </c>
      <c r="B92" t="s">
        <v>152</v>
      </c>
      <c r="C92" t="s">
        <v>140</v>
      </c>
      <c r="D92" s="105" t="s">
        <v>164</v>
      </c>
      <c r="E92" s="105">
        <v>25311100</v>
      </c>
      <c r="G92" s="146">
        <v>0</v>
      </c>
      <c r="H92" s="146">
        <v>0</v>
      </c>
      <c r="I92" s="146">
        <v>0</v>
      </c>
      <c r="J92" s="146">
        <v>0</v>
      </c>
      <c r="K92" s="146">
        <v>0</v>
      </c>
      <c r="L92" s="146">
        <v>100000</v>
      </c>
      <c r="M92" s="146">
        <v>100000</v>
      </c>
      <c r="N92" s="146">
        <v>0</v>
      </c>
      <c r="O92" s="146">
        <v>0</v>
      </c>
      <c r="P92" s="115">
        <f t="shared" si="4"/>
        <v>-100000</v>
      </c>
      <c r="Q92" s="115">
        <f t="shared" si="4"/>
        <v>-100000</v>
      </c>
      <c r="R92" s="115">
        <f t="shared" si="4"/>
        <v>0</v>
      </c>
      <c r="S92" s="115">
        <f t="shared" si="4"/>
        <v>0</v>
      </c>
    </row>
    <row r="93" spans="1:19">
      <c r="A93" t="str">
        <f t="shared" si="3"/>
        <v>02CD14172002N00115OG2025311100</v>
      </c>
      <c r="B93" t="s">
        <v>152</v>
      </c>
      <c r="C93" t="s">
        <v>141</v>
      </c>
      <c r="D93" s="105" t="s">
        <v>164</v>
      </c>
      <c r="E93" s="105">
        <v>25311100</v>
      </c>
      <c r="G93" s="146">
        <v>0</v>
      </c>
      <c r="H93" s="146">
        <v>0</v>
      </c>
      <c r="I93" s="146">
        <v>0</v>
      </c>
      <c r="J93" s="146">
        <v>0</v>
      </c>
      <c r="K93" s="146">
        <v>0</v>
      </c>
      <c r="L93" s="146">
        <v>466666</v>
      </c>
      <c r="M93" s="146">
        <v>466666</v>
      </c>
      <c r="N93" s="146">
        <v>0</v>
      </c>
      <c r="O93" s="146">
        <v>0</v>
      </c>
      <c r="P93" s="115">
        <f t="shared" si="4"/>
        <v>-466666</v>
      </c>
      <c r="Q93" s="115">
        <f t="shared" si="4"/>
        <v>-466666</v>
      </c>
      <c r="R93" s="115">
        <f t="shared" si="4"/>
        <v>0</v>
      </c>
      <c r="S93" s="115">
        <f t="shared" si="4"/>
        <v>0</v>
      </c>
    </row>
    <row r="94" spans="1:19">
      <c r="A94" t="str">
        <f t="shared" si="3"/>
        <v>02CD14214081E12215OG2025311100</v>
      </c>
      <c r="B94" t="s">
        <v>152</v>
      </c>
      <c r="C94" t="s">
        <v>160</v>
      </c>
      <c r="D94" s="105" t="s">
        <v>164</v>
      </c>
      <c r="E94" s="105">
        <v>25311100</v>
      </c>
      <c r="G94" s="146">
        <v>0</v>
      </c>
      <c r="H94" s="146">
        <v>0</v>
      </c>
      <c r="I94" s="146">
        <v>0</v>
      </c>
      <c r="J94" s="146">
        <v>0</v>
      </c>
      <c r="K94" s="146">
        <v>0</v>
      </c>
      <c r="L94" s="146">
        <v>117562</v>
      </c>
      <c r="M94" s="146">
        <v>117562</v>
      </c>
      <c r="N94" s="146">
        <v>0</v>
      </c>
      <c r="O94" s="146">
        <v>0</v>
      </c>
      <c r="P94" s="115">
        <f t="shared" si="4"/>
        <v>-117562</v>
      </c>
      <c r="Q94" s="115">
        <f t="shared" si="4"/>
        <v>-117562</v>
      </c>
      <c r="R94" s="115">
        <f t="shared" si="4"/>
        <v>0</v>
      </c>
      <c r="S94" s="115">
        <f t="shared" si="4"/>
        <v>0</v>
      </c>
    </row>
    <row r="95" spans="1:19">
      <c r="A95" t="str">
        <f t="shared" si="3"/>
        <v>02CD14216089S13415OG2025311100</v>
      </c>
      <c r="B95" t="s">
        <v>152</v>
      </c>
      <c r="C95" t="s">
        <v>165</v>
      </c>
      <c r="D95" s="105" t="s">
        <v>164</v>
      </c>
      <c r="E95" s="105">
        <v>25311100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46">
        <v>220702</v>
      </c>
      <c r="M95" s="146">
        <v>220702</v>
      </c>
      <c r="N95" s="146">
        <v>0</v>
      </c>
      <c r="O95" s="146">
        <v>0</v>
      </c>
      <c r="P95" s="115">
        <f t="shared" si="4"/>
        <v>-220702</v>
      </c>
      <c r="Q95" s="115">
        <f t="shared" si="4"/>
        <v>-220702</v>
      </c>
      <c r="R95" s="115">
        <f t="shared" si="4"/>
        <v>0</v>
      </c>
      <c r="S95" s="115">
        <f t="shared" si="4"/>
        <v>0</v>
      </c>
    </row>
    <row r="96" spans="1:19">
      <c r="A96" t="str">
        <f t="shared" si="3"/>
        <v>02CD14231064S20515OG2025311100</v>
      </c>
      <c r="B96" t="s">
        <v>152</v>
      </c>
      <c r="C96" t="s">
        <v>157</v>
      </c>
      <c r="D96" s="105" t="s">
        <v>164</v>
      </c>
      <c r="E96" s="105">
        <v>25311100</v>
      </c>
      <c r="G96" s="146">
        <v>55175</v>
      </c>
      <c r="H96" s="146">
        <v>55175</v>
      </c>
      <c r="I96" s="146">
        <v>55175</v>
      </c>
      <c r="J96" s="146">
        <v>0</v>
      </c>
      <c r="K96" s="146">
        <v>0</v>
      </c>
      <c r="L96" s="146">
        <v>55175</v>
      </c>
      <c r="M96" s="146">
        <v>55175</v>
      </c>
      <c r="N96" s="146">
        <v>55175</v>
      </c>
      <c r="O96" s="146">
        <v>0</v>
      </c>
      <c r="P96" s="115">
        <f t="shared" si="4"/>
        <v>0</v>
      </c>
      <c r="Q96" s="115">
        <f t="shared" si="4"/>
        <v>0</v>
      </c>
      <c r="R96" s="115">
        <f t="shared" si="4"/>
        <v>0</v>
      </c>
      <c r="S96" s="115">
        <f t="shared" si="4"/>
        <v>0</v>
      </c>
    </row>
    <row r="97" spans="1:19">
      <c r="A97" t="str">
        <f t="shared" si="3"/>
        <v>02CD14241046F03215OG2025311100</v>
      </c>
      <c r="B97" t="s">
        <v>152</v>
      </c>
      <c r="C97" t="s">
        <v>162</v>
      </c>
      <c r="D97" s="105" t="s">
        <v>164</v>
      </c>
      <c r="E97" s="105">
        <v>25311100</v>
      </c>
      <c r="G97" s="146">
        <v>110351</v>
      </c>
      <c r="H97" s="146">
        <v>110351</v>
      </c>
      <c r="I97" s="146">
        <v>110351</v>
      </c>
      <c r="J97" s="146">
        <v>0</v>
      </c>
      <c r="K97" s="146">
        <v>0</v>
      </c>
      <c r="L97" s="146">
        <v>110351</v>
      </c>
      <c r="M97" s="146">
        <v>110351</v>
      </c>
      <c r="N97" s="146">
        <v>110351</v>
      </c>
      <c r="O97" s="146">
        <v>0</v>
      </c>
      <c r="P97" s="115">
        <f t="shared" si="4"/>
        <v>0</v>
      </c>
      <c r="Q97" s="115">
        <f t="shared" si="4"/>
        <v>0</v>
      </c>
      <c r="R97" s="115">
        <f t="shared" si="4"/>
        <v>0</v>
      </c>
      <c r="S97" s="115">
        <f t="shared" si="4"/>
        <v>0</v>
      </c>
    </row>
    <row r="98" spans="1:19">
      <c r="A98" t="str">
        <f t="shared" si="3"/>
        <v>02CD14124004P00215OG2025411100</v>
      </c>
      <c r="B98" t="s">
        <v>152</v>
      </c>
      <c r="C98" t="s">
        <v>140</v>
      </c>
      <c r="D98" s="105" t="s">
        <v>164</v>
      </c>
      <c r="E98" s="105">
        <v>25411100</v>
      </c>
      <c r="G98" s="146">
        <v>166704</v>
      </c>
      <c r="H98" s="146">
        <v>166704</v>
      </c>
      <c r="I98" s="146">
        <v>166704</v>
      </c>
      <c r="J98" s="146">
        <v>0</v>
      </c>
      <c r="K98" s="146">
        <v>0</v>
      </c>
      <c r="L98" s="146">
        <v>166704</v>
      </c>
      <c r="M98" s="146">
        <v>166704</v>
      </c>
      <c r="N98" s="146">
        <v>166704</v>
      </c>
      <c r="O98" s="146">
        <v>0</v>
      </c>
      <c r="P98" s="115">
        <f t="shared" si="4"/>
        <v>0</v>
      </c>
      <c r="Q98" s="115">
        <f t="shared" si="4"/>
        <v>0</v>
      </c>
      <c r="R98" s="115">
        <f t="shared" si="4"/>
        <v>0</v>
      </c>
      <c r="S98" s="115">
        <f t="shared" si="4"/>
        <v>0</v>
      </c>
    </row>
    <row r="99" spans="1:19">
      <c r="A99" t="str">
        <f t="shared" si="3"/>
        <v>02CD14172002N00115OG2025411100</v>
      </c>
      <c r="B99" t="s">
        <v>152</v>
      </c>
      <c r="C99" t="s">
        <v>141</v>
      </c>
      <c r="D99" s="105" t="s">
        <v>164</v>
      </c>
      <c r="E99" s="105">
        <v>25411100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146">
        <v>633333</v>
      </c>
      <c r="M99" s="146">
        <v>633333</v>
      </c>
      <c r="N99" s="146">
        <v>0</v>
      </c>
      <c r="O99" s="146">
        <v>0</v>
      </c>
      <c r="P99" s="115">
        <f t="shared" si="4"/>
        <v>-633333</v>
      </c>
      <c r="Q99" s="115">
        <f t="shared" si="4"/>
        <v>-633333</v>
      </c>
      <c r="R99" s="115">
        <f t="shared" si="4"/>
        <v>0</v>
      </c>
      <c r="S99" s="115">
        <f t="shared" si="4"/>
        <v>0</v>
      </c>
    </row>
    <row r="100" spans="1:19">
      <c r="A100" t="str">
        <f t="shared" si="3"/>
        <v>02CD14214081E12215OG2025411100</v>
      </c>
      <c r="B100" t="s">
        <v>152</v>
      </c>
      <c r="C100" t="s">
        <v>160</v>
      </c>
      <c r="D100" s="105" t="s">
        <v>164</v>
      </c>
      <c r="E100" s="105">
        <v>25411100</v>
      </c>
      <c r="G100" s="146">
        <v>94050</v>
      </c>
      <c r="H100" s="146">
        <v>94050</v>
      </c>
      <c r="I100" s="146">
        <v>94050</v>
      </c>
      <c r="J100" s="146">
        <v>0</v>
      </c>
      <c r="K100" s="146">
        <v>0</v>
      </c>
      <c r="L100" s="146">
        <v>94050</v>
      </c>
      <c r="M100" s="146">
        <v>94050</v>
      </c>
      <c r="N100" s="146">
        <v>94050</v>
      </c>
      <c r="O100" s="146">
        <v>0</v>
      </c>
      <c r="P100" s="115">
        <f t="shared" si="4"/>
        <v>0</v>
      </c>
      <c r="Q100" s="115">
        <f t="shared" si="4"/>
        <v>0</v>
      </c>
      <c r="R100" s="115">
        <f t="shared" si="4"/>
        <v>0</v>
      </c>
      <c r="S100" s="115">
        <f t="shared" si="4"/>
        <v>0</v>
      </c>
    </row>
    <row r="101" spans="1:19">
      <c r="A101" t="str">
        <f t="shared" si="3"/>
        <v>02CD14216089S13415OG2025411100</v>
      </c>
      <c r="B101" t="s">
        <v>152</v>
      </c>
      <c r="C101" t="s">
        <v>165</v>
      </c>
      <c r="D101" s="105" t="s">
        <v>164</v>
      </c>
      <c r="E101" s="105">
        <v>25411100</v>
      </c>
      <c r="G101" s="146">
        <v>220702</v>
      </c>
      <c r="H101" s="146">
        <v>220702</v>
      </c>
      <c r="I101" s="146">
        <v>220702</v>
      </c>
      <c r="J101" s="146">
        <v>0</v>
      </c>
      <c r="K101" s="146">
        <v>0</v>
      </c>
      <c r="L101" s="146">
        <v>220702</v>
      </c>
      <c r="M101" s="146">
        <v>220702</v>
      </c>
      <c r="N101" s="146">
        <v>220702</v>
      </c>
      <c r="O101" s="146">
        <v>0</v>
      </c>
      <c r="P101" s="115">
        <f t="shared" si="4"/>
        <v>0</v>
      </c>
      <c r="Q101" s="115">
        <f t="shared" si="4"/>
        <v>0</v>
      </c>
      <c r="R101" s="115">
        <f t="shared" si="4"/>
        <v>0</v>
      </c>
      <c r="S101" s="115">
        <f t="shared" si="4"/>
        <v>0</v>
      </c>
    </row>
    <row r="102" spans="1:19">
      <c r="A102" t="str">
        <f t="shared" si="3"/>
        <v>02CD14231064S20515OG2025411100</v>
      </c>
      <c r="B102" t="s">
        <v>152</v>
      </c>
      <c r="C102" t="s">
        <v>157</v>
      </c>
      <c r="D102" s="105" t="s">
        <v>164</v>
      </c>
      <c r="E102" s="105">
        <v>25411100</v>
      </c>
      <c r="G102" s="146">
        <v>0</v>
      </c>
      <c r="H102" s="146">
        <v>0</v>
      </c>
      <c r="I102" s="146">
        <v>0</v>
      </c>
      <c r="J102" s="146">
        <v>0</v>
      </c>
      <c r="K102" s="146">
        <v>0</v>
      </c>
      <c r="L102" s="146">
        <v>466233</v>
      </c>
      <c r="M102" s="146">
        <v>466233</v>
      </c>
      <c r="N102" s="146">
        <v>0</v>
      </c>
      <c r="O102" s="146">
        <v>0</v>
      </c>
      <c r="P102" s="115">
        <f t="shared" si="4"/>
        <v>-466233</v>
      </c>
      <c r="Q102" s="115">
        <f t="shared" si="4"/>
        <v>-466233</v>
      </c>
      <c r="R102" s="115">
        <f t="shared" si="4"/>
        <v>0</v>
      </c>
      <c r="S102" s="115">
        <f t="shared" si="4"/>
        <v>0</v>
      </c>
    </row>
    <row r="103" spans="1:19">
      <c r="A103" t="str">
        <f t="shared" si="3"/>
        <v>02CD14241046F03215OG2025411100</v>
      </c>
      <c r="B103" t="s">
        <v>152</v>
      </c>
      <c r="C103" t="s">
        <v>162</v>
      </c>
      <c r="D103" s="105" t="s">
        <v>164</v>
      </c>
      <c r="E103" s="105">
        <v>25411100</v>
      </c>
      <c r="G103" s="146">
        <v>0</v>
      </c>
      <c r="H103" s="146">
        <v>0</v>
      </c>
      <c r="I103" s="146">
        <v>0</v>
      </c>
      <c r="J103" s="146">
        <v>0</v>
      </c>
      <c r="K103" s="146">
        <v>0</v>
      </c>
      <c r="L103" s="146">
        <v>165526</v>
      </c>
      <c r="M103" s="146">
        <v>165526</v>
      </c>
      <c r="N103" s="146">
        <v>0</v>
      </c>
      <c r="O103" s="146">
        <v>0</v>
      </c>
      <c r="P103" s="115">
        <f t="shared" si="4"/>
        <v>-165526</v>
      </c>
      <c r="Q103" s="115">
        <f t="shared" si="4"/>
        <v>-165526</v>
      </c>
      <c r="R103" s="115">
        <f t="shared" si="4"/>
        <v>0</v>
      </c>
      <c r="S103" s="115">
        <f t="shared" si="4"/>
        <v>0</v>
      </c>
    </row>
    <row r="104" spans="1:19">
      <c r="A104" t="str">
        <f t="shared" si="3"/>
        <v>02CD14214081E12215OG2025511100</v>
      </c>
      <c r="B104" t="s">
        <v>152</v>
      </c>
      <c r="C104" t="s">
        <v>160</v>
      </c>
      <c r="D104" s="105" t="s">
        <v>164</v>
      </c>
      <c r="E104" s="105">
        <v>25511100</v>
      </c>
      <c r="G104" s="146">
        <v>58971</v>
      </c>
      <c r="H104" s="146">
        <v>58971</v>
      </c>
      <c r="I104" s="146">
        <v>58971</v>
      </c>
      <c r="J104" s="146">
        <v>0</v>
      </c>
      <c r="K104" s="146">
        <v>0</v>
      </c>
      <c r="L104" s="146">
        <v>58971</v>
      </c>
      <c r="M104" s="146">
        <v>58971</v>
      </c>
      <c r="N104" s="146">
        <v>58971</v>
      </c>
      <c r="O104" s="146">
        <v>0</v>
      </c>
      <c r="P104" s="115">
        <f t="shared" si="4"/>
        <v>0</v>
      </c>
      <c r="Q104" s="115">
        <f t="shared" si="4"/>
        <v>0</v>
      </c>
      <c r="R104" s="115">
        <f t="shared" si="4"/>
        <v>0</v>
      </c>
      <c r="S104" s="115">
        <f t="shared" si="4"/>
        <v>0</v>
      </c>
    </row>
    <row r="105" spans="1:19">
      <c r="A105" t="str">
        <f t="shared" si="3"/>
        <v>02CD14124004P00215OG2025611100</v>
      </c>
      <c r="B105" t="s">
        <v>152</v>
      </c>
      <c r="C105" t="s">
        <v>140</v>
      </c>
      <c r="D105" s="105" t="s">
        <v>164</v>
      </c>
      <c r="E105" s="105">
        <v>25611100</v>
      </c>
      <c r="G105" s="146">
        <v>6219</v>
      </c>
      <c r="H105" s="146">
        <v>6219</v>
      </c>
      <c r="I105" s="146">
        <v>6219</v>
      </c>
      <c r="J105" s="146">
        <v>0</v>
      </c>
      <c r="K105" s="146">
        <v>0</v>
      </c>
      <c r="L105" s="146">
        <v>6219</v>
      </c>
      <c r="M105" s="146">
        <v>6219</v>
      </c>
      <c r="N105" s="146">
        <v>6219</v>
      </c>
      <c r="O105" s="146">
        <v>0</v>
      </c>
      <c r="P105" s="115">
        <f t="shared" si="4"/>
        <v>0</v>
      </c>
      <c r="Q105" s="115">
        <f t="shared" si="4"/>
        <v>0</v>
      </c>
      <c r="R105" s="115">
        <f t="shared" si="4"/>
        <v>0</v>
      </c>
      <c r="S105" s="115">
        <f t="shared" si="4"/>
        <v>0</v>
      </c>
    </row>
    <row r="106" spans="1:19">
      <c r="A106" t="str">
        <f t="shared" si="3"/>
        <v>02CD14221274K01615O62025612100</v>
      </c>
      <c r="B106" t="s">
        <v>152</v>
      </c>
      <c r="C106" t="s">
        <v>147</v>
      </c>
      <c r="D106" s="105" t="s">
        <v>171</v>
      </c>
      <c r="E106" s="105">
        <v>25612100</v>
      </c>
      <c r="G106" s="146">
        <v>274919</v>
      </c>
      <c r="H106" s="146">
        <v>274919</v>
      </c>
      <c r="I106" s="146">
        <v>274919</v>
      </c>
      <c r="J106" s="146">
        <v>0</v>
      </c>
      <c r="K106" s="146">
        <v>0</v>
      </c>
      <c r="L106" s="146">
        <v>274919</v>
      </c>
      <c r="M106" s="146">
        <v>274919</v>
      </c>
      <c r="N106" s="146">
        <v>274919</v>
      </c>
      <c r="O106" s="146">
        <v>0</v>
      </c>
      <c r="P106" s="115">
        <f t="shared" si="4"/>
        <v>0</v>
      </c>
      <c r="Q106" s="115">
        <f t="shared" si="4"/>
        <v>0</v>
      </c>
      <c r="R106" s="115">
        <f t="shared" si="4"/>
        <v>0</v>
      </c>
      <c r="S106" s="115">
        <f t="shared" si="4"/>
        <v>0</v>
      </c>
    </row>
    <row r="107" spans="1:19">
      <c r="A107" t="str">
        <f t="shared" si="3"/>
        <v>02CD14223202K01411112025612100</v>
      </c>
      <c r="B107" t="s">
        <v>152</v>
      </c>
      <c r="C107" t="s">
        <v>148</v>
      </c>
      <c r="D107" s="105">
        <v>111120</v>
      </c>
      <c r="E107" s="105">
        <v>25612100</v>
      </c>
      <c r="G107" s="146">
        <v>877480</v>
      </c>
      <c r="H107" s="146">
        <v>877480</v>
      </c>
      <c r="I107" s="146">
        <v>877480</v>
      </c>
      <c r="J107" s="146">
        <v>0</v>
      </c>
      <c r="K107" s="146">
        <v>0</v>
      </c>
      <c r="L107" s="146">
        <v>2632442</v>
      </c>
      <c r="M107" s="146">
        <v>2632442</v>
      </c>
      <c r="N107" s="146">
        <v>877480</v>
      </c>
      <c r="O107" s="146">
        <v>0</v>
      </c>
      <c r="P107" s="115">
        <f t="shared" si="4"/>
        <v>-1754962</v>
      </c>
      <c r="Q107" s="115">
        <f t="shared" si="4"/>
        <v>-1754962</v>
      </c>
      <c r="R107" s="115">
        <f t="shared" si="4"/>
        <v>0</v>
      </c>
      <c r="S107" s="115">
        <f t="shared" si="4"/>
        <v>0</v>
      </c>
    </row>
    <row r="108" spans="1:19">
      <c r="A108" t="str">
        <f t="shared" si="3"/>
        <v>02CD14122104M00115O32026111100</v>
      </c>
      <c r="B108" t="s">
        <v>152</v>
      </c>
      <c r="C108" t="s">
        <v>153</v>
      </c>
      <c r="D108" s="105" t="s">
        <v>154</v>
      </c>
      <c r="E108" s="105">
        <v>26111100</v>
      </c>
      <c r="G108" s="146">
        <v>875000</v>
      </c>
      <c r="H108" s="146">
        <v>0</v>
      </c>
      <c r="I108" s="146">
        <v>0</v>
      </c>
      <c r="J108" s="146">
        <v>0</v>
      </c>
      <c r="K108" s="146">
        <v>0</v>
      </c>
      <c r="L108" s="146">
        <v>4000000</v>
      </c>
      <c r="M108" s="146">
        <v>3000000</v>
      </c>
      <c r="N108" s="146">
        <v>0</v>
      </c>
      <c r="O108" s="146">
        <v>0</v>
      </c>
      <c r="P108" s="115">
        <f t="shared" si="4"/>
        <v>-3125000</v>
      </c>
      <c r="Q108" s="115">
        <f t="shared" si="4"/>
        <v>-3000000</v>
      </c>
      <c r="R108" s="115">
        <f t="shared" si="4"/>
        <v>0</v>
      </c>
      <c r="S108" s="115">
        <f t="shared" si="4"/>
        <v>0</v>
      </c>
    </row>
    <row r="109" spans="1:19">
      <c r="A109" t="str">
        <f t="shared" si="3"/>
        <v>02CD14122104M00115O32027111100</v>
      </c>
      <c r="B109" t="s">
        <v>152</v>
      </c>
      <c r="C109" t="s">
        <v>153</v>
      </c>
      <c r="D109" s="105" t="s">
        <v>154</v>
      </c>
      <c r="E109" s="105">
        <v>27111100</v>
      </c>
      <c r="G109" s="146">
        <v>0</v>
      </c>
      <c r="H109" s="146">
        <v>0</v>
      </c>
      <c r="I109" s="146">
        <v>0</v>
      </c>
      <c r="J109" s="146">
        <v>0</v>
      </c>
      <c r="K109" s="146">
        <v>0</v>
      </c>
      <c r="L109" s="146">
        <v>2000000</v>
      </c>
      <c r="M109" s="146">
        <v>2000000</v>
      </c>
      <c r="N109" s="146">
        <v>0</v>
      </c>
      <c r="O109" s="146">
        <v>0</v>
      </c>
      <c r="P109" s="115">
        <f t="shared" si="4"/>
        <v>-2000000</v>
      </c>
      <c r="Q109" s="115">
        <f t="shared" si="4"/>
        <v>-2000000</v>
      </c>
      <c r="R109" s="115">
        <f t="shared" si="4"/>
        <v>0</v>
      </c>
      <c r="S109" s="115">
        <f t="shared" si="4"/>
        <v>0</v>
      </c>
    </row>
    <row r="110" spans="1:19">
      <c r="A110" t="str">
        <f t="shared" si="3"/>
        <v>02CD14122104M00115OG2027111100</v>
      </c>
      <c r="B110" t="s">
        <v>152</v>
      </c>
      <c r="C110" t="s">
        <v>153</v>
      </c>
      <c r="D110" s="105" t="s">
        <v>164</v>
      </c>
      <c r="E110" s="105">
        <v>27111100</v>
      </c>
      <c r="G110" s="146">
        <v>0</v>
      </c>
      <c r="H110" s="146">
        <v>25000</v>
      </c>
      <c r="I110" s="146">
        <v>25000</v>
      </c>
      <c r="J110" s="146">
        <v>0</v>
      </c>
      <c r="K110" s="146">
        <v>0</v>
      </c>
      <c r="L110" s="146">
        <v>0</v>
      </c>
      <c r="M110" s="146">
        <v>25000</v>
      </c>
      <c r="N110" s="146">
        <v>25000</v>
      </c>
      <c r="O110" s="146">
        <v>0</v>
      </c>
      <c r="P110" s="115">
        <f t="shared" si="4"/>
        <v>0</v>
      </c>
      <c r="Q110" s="115">
        <f t="shared" si="4"/>
        <v>0</v>
      </c>
      <c r="R110" s="115">
        <f t="shared" si="4"/>
        <v>0</v>
      </c>
      <c r="S110" s="115">
        <f t="shared" si="4"/>
        <v>0</v>
      </c>
    </row>
    <row r="111" spans="1:19">
      <c r="A111" t="str">
        <f t="shared" si="3"/>
        <v>02CD14122104M00115O32027211100</v>
      </c>
      <c r="B111" t="s">
        <v>152</v>
      </c>
      <c r="C111" t="s">
        <v>153</v>
      </c>
      <c r="D111" s="105" t="s">
        <v>154</v>
      </c>
      <c r="E111" s="105">
        <v>27211100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5000000</v>
      </c>
      <c r="M111" s="146">
        <v>3000000</v>
      </c>
      <c r="N111" s="146">
        <v>0</v>
      </c>
      <c r="O111" s="146">
        <v>0</v>
      </c>
      <c r="P111" s="115">
        <f t="shared" si="4"/>
        <v>-5000000</v>
      </c>
      <c r="Q111" s="115">
        <f t="shared" si="4"/>
        <v>-3000000</v>
      </c>
      <c r="R111" s="115">
        <f t="shared" si="4"/>
        <v>0</v>
      </c>
      <c r="S111" s="115">
        <f t="shared" si="4"/>
        <v>0</v>
      </c>
    </row>
    <row r="112" spans="1:19">
      <c r="A112" t="str">
        <f t="shared" si="3"/>
        <v>02CD14172002N00115O62027211100</v>
      </c>
      <c r="B112" t="s">
        <v>152</v>
      </c>
      <c r="C112" t="s">
        <v>141</v>
      </c>
      <c r="D112" s="105" t="s">
        <v>171</v>
      </c>
      <c r="E112" s="105">
        <v>27211100</v>
      </c>
      <c r="G112" s="146">
        <v>1000000</v>
      </c>
      <c r="H112" s="146">
        <v>1000000</v>
      </c>
      <c r="I112" s="146">
        <v>1000000</v>
      </c>
      <c r="J112" s="146">
        <v>0</v>
      </c>
      <c r="K112" s="146">
        <v>0</v>
      </c>
      <c r="L112" s="146">
        <v>1466666</v>
      </c>
      <c r="M112" s="146">
        <v>1466666</v>
      </c>
      <c r="N112" s="146">
        <v>1000000</v>
      </c>
      <c r="O112" s="146">
        <v>0</v>
      </c>
      <c r="P112" s="115">
        <f t="shared" si="4"/>
        <v>-466666</v>
      </c>
      <c r="Q112" s="115">
        <f t="shared" si="4"/>
        <v>-466666</v>
      </c>
      <c r="R112" s="115">
        <f t="shared" si="4"/>
        <v>0</v>
      </c>
      <c r="S112" s="115">
        <f t="shared" si="4"/>
        <v>0</v>
      </c>
    </row>
    <row r="113" spans="1:19">
      <c r="A113" t="str">
        <f t="shared" si="3"/>
        <v>02CD14124004P00215O62027311100</v>
      </c>
      <c r="B113" t="s">
        <v>152</v>
      </c>
      <c r="C113" t="s">
        <v>140</v>
      </c>
      <c r="D113" s="105" t="s">
        <v>171</v>
      </c>
      <c r="E113" s="105">
        <v>27311100</v>
      </c>
      <c r="G113" s="146">
        <v>20901</v>
      </c>
      <c r="H113" s="146">
        <v>20901</v>
      </c>
      <c r="I113" s="146">
        <v>20901</v>
      </c>
      <c r="J113" s="146">
        <v>0</v>
      </c>
      <c r="K113" s="146">
        <v>0</v>
      </c>
      <c r="L113" s="146">
        <v>20901</v>
      </c>
      <c r="M113" s="146">
        <v>20901</v>
      </c>
      <c r="N113" s="146">
        <v>20901</v>
      </c>
      <c r="O113" s="146">
        <v>0</v>
      </c>
      <c r="P113" s="115">
        <f t="shared" si="4"/>
        <v>0</v>
      </c>
      <c r="Q113" s="115">
        <f t="shared" si="4"/>
        <v>0</v>
      </c>
      <c r="R113" s="115">
        <f t="shared" si="4"/>
        <v>0</v>
      </c>
      <c r="S113" s="115">
        <f t="shared" si="4"/>
        <v>0</v>
      </c>
    </row>
    <row r="114" spans="1:19">
      <c r="A114" t="str">
        <f t="shared" si="3"/>
        <v>02CD14241046F03215O62027311100</v>
      </c>
      <c r="B114" t="s">
        <v>152</v>
      </c>
      <c r="C114" t="s">
        <v>162</v>
      </c>
      <c r="D114" s="105" t="s">
        <v>171</v>
      </c>
      <c r="E114" s="105">
        <v>27311100</v>
      </c>
      <c r="G114" s="146">
        <v>331053</v>
      </c>
      <c r="H114" s="146">
        <v>141492</v>
      </c>
      <c r="I114" s="146">
        <v>141492</v>
      </c>
      <c r="J114" s="146">
        <v>0</v>
      </c>
      <c r="K114" s="146">
        <v>0</v>
      </c>
      <c r="L114" s="146">
        <v>331053</v>
      </c>
      <c r="M114" s="146">
        <v>141492</v>
      </c>
      <c r="N114" s="146">
        <v>141492</v>
      </c>
      <c r="O114" s="146">
        <v>0</v>
      </c>
      <c r="P114" s="115">
        <f t="shared" si="4"/>
        <v>0</v>
      </c>
      <c r="Q114" s="115">
        <f t="shared" si="4"/>
        <v>0</v>
      </c>
      <c r="R114" s="115">
        <f t="shared" si="4"/>
        <v>0</v>
      </c>
      <c r="S114" s="115">
        <f t="shared" si="4"/>
        <v>0</v>
      </c>
    </row>
    <row r="115" spans="1:19">
      <c r="A115" t="str">
        <f t="shared" si="3"/>
        <v>02CD14124004P00215O62027411100</v>
      </c>
      <c r="B115" t="s">
        <v>152</v>
      </c>
      <c r="C115" t="s">
        <v>140</v>
      </c>
      <c r="D115" s="105" t="s">
        <v>171</v>
      </c>
      <c r="E115" s="105">
        <v>27411100</v>
      </c>
      <c r="G115" s="146">
        <v>17704</v>
      </c>
      <c r="H115" s="146">
        <v>17704</v>
      </c>
      <c r="I115" s="146">
        <v>17704</v>
      </c>
      <c r="J115" s="146">
        <v>0</v>
      </c>
      <c r="K115" s="146">
        <v>0</v>
      </c>
      <c r="L115" s="146">
        <v>17704</v>
      </c>
      <c r="M115" s="146">
        <v>17704</v>
      </c>
      <c r="N115" s="146">
        <v>17704</v>
      </c>
      <c r="O115" s="146">
        <v>0</v>
      </c>
      <c r="P115" s="115">
        <f t="shared" si="4"/>
        <v>0</v>
      </c>
      <c r="Q115" s="115">
        <f t="shared" si="4"/>
        <v>0</v>
      </c>
      <c r="R115" s="115">
        <f t="shared" si="4"/>
        <v>0</v>
      </c>
      <c r="S115" s="115">
        <f t="shared" si="4"/>
        <v>0</v>
      </c>
    </row>
    <row r="116" spans="1:19">
      <c r="A116" t="str">
        <f t="shared" si="3"/>
        <v>02CD14122104M00115O32029111100</v>
      </c>
      <c r="B116" t="s">
        <v>152</v>
      </c>
      <c r="C116" t="s">
        <v>153</v>
      </c>
      <c r="D116" s="105" t="s">
        <v>154</v>
      </c>
      <c r="E116" s="105">
        <v>29111100</v>
      </c>
      <c r="G116" s="146">
        <v>475600</v>
      </c>
      <c r="H116" s="146">
        <v>0</v>
      </c>
      <c r="I116" s="146">
        <v>0</v>
      </c>
      <c r="J116" s="146">
        <v>0</v>
      </c>
      <c r="K116" s="146">
        <v>0</v>
      </c>
      <c r="L116" s="146">
        <v>500000</v>
      </c>
      <c r="M116" s="146">
        <v>0</v>
      </c>
      <c r="N116" s="146">
        <v>0</v>
      </c>
      <c r="O116" s="146">
        <v>0</v>
      </c>
      <c r="P116" s="115">
        <f t="shared" si="4"/>
        <v>-24400</v>
      </c>
      <c r="Q116" s="115">
        <f t="shared" si="4"/>
        <v>0</v>
      </c>
      <c r="R116" s="115">
        <f t="shared" si="4"/>
        <v>0</v>
      </c>
      <c r="S116" s="115">
        <f t="shared" si="4"/>
        <v>0</v>
      </c>
    </row>
    <row r="117" spans="1:19">
      <c r="A117" t="str">
        <f t="shared" si="3"/>
        <v>02CD14124004P00215O62029111100</v>
      </c>
      <c r="B117" t="s">
        <v>152</v>
      </c>
      <c r="C117" t="s">
        <v>140</v>
      </c>
      <c r="D117" s="105" t="s">
        <v>171</v>
      </c>
      <c r="E117" s="105">
        <v>29111100</v>
      </c>
      <c r="G117" s="146">
        <v>254478</v>
      </c>
      <c r="H117" s="146">
        <v>254478</v>
      </c>
      <c r="I117" s="146">
        <v>254478</v>
      </c>
      <c r="J117" s="146">
        <v>0</v>
      </c>
      <c r="K117" s="146">
        <v>0</v>
      </c>
      <c r="L117" s="146">
        <v>604478</v>
      </c>
      <c r="M117" s="146">
        <v>604478</v>
      </c>
      <c r="N117" s="146">
        <v>254478</v>
      </c>
      <c r="O117" s="146">
        <v>0</v>
      </c>
      <c r="P117" s="115">
        <f t="shared" si="4"/>
        <v>-350000</v>
      </c>
      <c r="Q117" s="115">
        <f t="shared" si="4"/>
        <v>-350000</v>
      </c>
      <c r="R117" s="115">
        <f t="shared" si="4"/>
        <v>0</v>
      </c>
      <c r="S117" s="115">
        <f t="shared" si="4"/>
        <v>0</v>
      </c>
    </row>
    <row r="118" spans="1:19">
      <c r="A118" t="str">
        <f t="shared" si="3"/>
        <v>02CD14172002N00115O62029111100</v>
      </c>
      <c r="B118" t="s">
        <v>152</v>
      </c>
      <c r="C118" t="s">
        <v>141</v>
      </c>
      <c r="D118" s="105" t="s">
        <v>171</v>
      </c>
      <c r="E118" s="105">
        <v>29111100</v>
      </c>
      <c r="G118" s="146">
        <v>30000</v>
      </c>
      <c r="H118" s="146">
        <v>30000</v>
      </c>
      <c r="I118" s="146">
        <v>30000</v>
      </c>
      <c r="J118" s="146">
        <v>0</v>
      </c>
      <c r="K118" s="146">
        <v>0</v>
      </c>
      <c r="L118" s="146">
        <v>300000</v>
      </c>
      <c r="M118" s="146">
        <v>300000</v>
      </c>
      <c r="N118" s="146">
        <v>30000</v>
      </c>
      <c r="O118" s="146">
        <v>0</v>
      </c>
      <c r="P118" s="115">
        <f t="shared" si="4"/>
        <v>-270000</v>
      </c>
      <c r="Q118" s="115">
        <f t="shared" si="4"/>
        <v>-270000</v>
      </c>
      <c r="R118" s="115">
        <f t="shared" si="4"/>
        <v>0</v>
      </c>
      <c r="S118" s="115">
        <f t="shared" si="4"/>
        <v>0</v>
      </c>
    </row>
    <row r="119" spans="1:19">
      <c r="A119" t="str">
        <f t="shared" si="3"/>
        <v>02CD14211084E12315O62029111100</v>
      </c>
      <c r="B119" t="s">
        <v>152</v>
      </c>
      <c r="C119" t="s">
        <v>142</v>
      </c>
      <c r="D119" s="105" t="s">
        <v>171</v>
      </c>
      <c r="E119" s="105">
        <v>29111100</v>
      </c>
      <c r="G119" s="146">
        <v>50000</v>
      </c>
      <c r="H119" s="146">
        <v>50000</v>
      </c>
      <c r="I119" s="146">
        <v>50000</v>
      </c>
      <c r="J119" s="146">
        <v>0</v>
      </c>
      <c r="K119" s="146">
        <v>0</v>
      </c>
      <c r="L119" s="146">
        <v>200000</v>
      </c>
      <c r="M119" s="146">
        <v>200000</v>
      </c>
      <c r="N119" s="146">
        <v>50000</v>
      </c>
      <c r="O119" s="146">
        <v>0</v>
      </c>
      <c r="P119" s="115">
        <f t="shared" si="4"/>
        <v>-150000</v>
      </c>
      <c r="Q119" s="115">
        <f t="shared" si="4"/>
        <v>-150000</v>
      </c>
      <c r="R119" s="115">
        <f t="shared" si="4"/>
        <v>0</v>
      </c>
      <c r="S119" s="115">
        <f t="shared" si="4"/>
        <v>0</v>
      </c>
    </row>
    <row r="120" spans="1:19">
      <c r="A120" t="str">
        <f t="shared" si="3"/>
        <v>02CD14221049E12411112029111100</v>
      </c>
      <c r="B120" t="s">
        <v>152</v>
      </c>
      <c r="C120" t="s">
        <v>170</v>
      </c>
      <c r="D120" s="105">
        <v>111120</v>
      </c>
      <c r="E120" s="105">
        <v>29111100</v>
      </c>
      <c r="G120" s="146">
        <v>666666</v>
      </c>
      <c r="H120" s="146">
        <v>666666</v>
      </c>
      <c r="I120" s="146">
        <v>666666</v>
      </c>
      <c r="J120" s="146">
        <v>0</v>
      </c>
      <c r="K120" s="146">
        <v>0</v>
      </c>
      <c r="L120" s="146">
        <v>2000000</v>
      </c>
      <c r="M120" s="146">
        <v>2000000</v>
      </c>
      <c r="N120" s="146">
        <v>666666</v>
      </c>
      <c r="O120" s="146">
        <v>0</v>
      </c>
      <c r="P120" s="115">
        <f t="shared" si="4"/>
        <v>-1333334</v>
      </c>
      <c r="Q120" s="115">
        <f t="shared" si="4"/>
        <v>-1333334</v>
      </c>
      <c r="R120" s="115">
        <f t="shared" si="4"/>
        <v>0</v>
      </c>
      <c r="S120" s="115">
        <f t="shared" si="4"/>
        <v>0</v>
      </c>
    </row>
    <row r="121" spans="1:19">
      <c r="A121" t="str">
        <f t="shared" si="3"/>
        <v>02CD14232001O00115O32029111100</v>
      </c>
      <c r="B121" t="s">
        <v>152</v>
      </c>
      <c r="C121" t="s">
        <v>155</v>
      </c>
      <c r="D121" s="105" t="s">
        <v>154</v>
      </c>
      <c r="E121" s="105">
        <v>29111100</v>
      </c>
      <c r="G121" s="146">
        <v>0</v>
      </c>
      <c r="H121" s="146">
        <v>818.02</v>
      </c>
      <c r="I121" s="146">
        <v>818.02</v>
      </c>
      <c r="J121" s="146">
        <v>0</v>
      </c>
      <c r="K121" s="146">
        <v>0</v>
      </c>
      <c r="L121" s="146">
        <v>0</v>
      </c>
      <c r="M121" s="146">
        <v>818.02</v>
      </c>
      <c r="N121" s="146">
        <v>818.02</v>
      </c>
      <c r="O121" s="146">
        <v>0</v>
      </c>
      <c r="P121" s="115">
        <f t="shared" si="4"/>
        <v>0</v>
      </c>
      <c r="Q121" s="115">
        <f t="shared" si="4"/>
        <v>0</v>
      </c>
      <c r="R121" s="115">
        <f t="shared" si="4"/>
        <v>0</v>
      </c>
      <c r="S121" s="115">
        <f t="shared" si="4"/>
        <v>0</v>
      </c>
    </row>
    <row r="122" spans="1:19">
      <c r="A122" t="str">
        <f t="shared" si="3"/>
        <v>02CD14221274K01611112029112100</v>
      </c>
      <c r="B122" t="s">
        <v>152</v>
      </c>
      <c r="C122" t="s">
        <v>147</v>
      </c>
      <c r="D122" s="105">
        <v>111120</v>
      </c>
      <c r="E122" s="105">
        <v>29112100</v>
      </c>
      <c r="G122" s="146">
        <v>594336</v>
      </c>
      <c r="H122" s="146">
        <v>594336</v>
      </c>
      <c r="I122" s="146">
        <v>594336</v>
      </c>
      <c r="J122" s="146">
        <v>0</v>
      </c>
      <c r="K122" s="146">
        <v>0</v>
      </c>
      <c r="L122" s="146">
        <v>1783017</v>
      </c>
      <c r="M122" s="146">
        <v>1783017</v>
      </c>
      <c r="N122" s="146">
        <v>594336</v>
      </c>
      <c r="O122" s="146">
        <v>0</v>
      </c>
      <c r="P122" s="115">
        <f t="shared" si="4"/>
        <v>-1188681</v>
      </c>
      <c r="Q122" s="115">
        <f t="shared" si="4"/>
        <v>-1188681</v>
      </c>
      <c r="R122" s="115">
        <f t="shared" si="4"/>
        <v>0</v>
      </c>
      <c r="S122" s="115">
        <f t="shared" si="4"/>
        <v>0</v>
      </c>
    </row>
    <row r="123" spans="1:19">
      <c r="A123" t="str">
        <f t="shared" si="3"/>
        <v>02CD14223202K01415O62029112100</v>
      </c>
      <c r="B123" t="s">
        <v>152</v>
      </c>
      <c r="C123" t="s">
        <v>148</v>
      </c>
      <c r="D123" s="105" t="s">
        <v>171</v>
      </c>
      <c r="E123" s="105">
        <v>29112100</v>
      </c>
      <c r="G123" s="146">
        <v>63413</v>
      </c>
      <c r="H123" s="146">
        <v>63413</v>
      </c>
      <c r="I123" s="146">
        <v>63413</v>
      </c>
      <c r="J123" s="146">
        <v>0</v>
      </c>
      <c r="K123" s="146">
        <v>0</v>
      </c>
      <c r="L123" s="146">
        <v>348822</v>
      </c>
      <c r="M123" s="146">
        <v>348822</v>
      </c>
      <c r="N123" s="146">
        <v>63413</v>
      </c>
      <c r="O123" s="146">
        <v>0</v>
      </c>
      <c r="P123" s="115">
        <f t="shared" si="4"/>
        <v>-285409</v>
      </c>
      <c r="Q123" s="115">
        <f t="shared" si="4"/>
        <v>-285409</v>
      </c>
      <c r="R123" s="115">
        <f t="shared" si="4"/>
        <v>0</v>
      </c>
      <c r="S123" s="115">
        <f t="shared" si="4"/>
        <v>0</v>
      </c>
    </row>
    <row r="124" spans="1:19">
      <c r="A124" t="str">
        <f t="shared" si="3"/>
        <v>02CD14124004P00215O62029311100</v>
      </c>
      <c r="B124" t="s">
        <v>152</v>
      </c>
      <c r="C124" t="s">
        <v>140</v>
      </c>
      <c r="D124" s="105" t="s">
        <v>171</v>
      </c>
      <c r="E124" s="105">
        <v>29311100</v>
      </c>
      <c r="G124" s="146">
        <v>0</v>
      </c>
      <c r="H124" s="146">
        <v>0</v>
      </c>
      <c r="I124" s="146">
        <v>0</v>
      </c>
      <c r="J124" s="146">
        <v>0</v>
      </c>
      <c r="K124" s="146">
        <v>0</v>
      </c>
      <c r="L124" s="146">
        <v>4778</v>
      </c>
      <c r="M124" s="146">
        <v>4778</v>
      </c>
      <c r="N124" s="146">
        <v>0</v>
      </c>
      <c r="O124" s="146">
        <v>0</v>
      </c>
      <c r="P124" s="115">
        <f t="shared" si="4"/>
        <v>-4778</v>
      </c>
      <c r="Q124" s="115">
        <f t="shared" si="4"/>
        <v>-4778</v>
      </c>
      <c r="R124" s="115">
        <f t="shared" si="4"/>
        <v>0</v>
      </c>
      <c r="S124" s="115">
        <f t="shared" si="4"/>
        <v>0</v>
      </c>
    </row>
    <row r="125" spans="1:19">
      <c r="A125" t="str">
        <f t="shared" si="3"/>
        <v>02CD14122104M00115O32029411100</v>
      </c>
      <c r="B125" t="s">
        <v>152</v>
      </c>
      <c r="C125" t="s">
        <v>153</v>
      </c>
      <c r="D125" s="105" t="s">
        <v>154</v>
      </c>
      <c r="E125" s="105">
        <v>29411100</v>
      </c>
      <c r="G125" s="146">
        <v>833333</v>
      </c>
      <c r="H125" s="146">
        <v>333333</v>
      </c>
      <c r="I125" s="146">
        <v>333333</v>
      </c>
      <c r="J125" s="146">
        <v>0</v>
      </c>
      <c r="K125" s="146">
        <v>0</v>
      </c>
      <c r="L125" s="146">
        <v>2500000</v>
      </c>
      <c r="M125" s="146">
        <v>2000000</v>
      </c>
      <c r="N125" s="146">
        <v>333333</v>
      </c>
      <c r="O125" s="146">
        <v>0</v>
      </c>
      <c r="P125" s="115">
        <f t="shared" si="4"/>
        <v>-1666667</v>
      </c>
      <c r="Q125" s="115">
        <f t="shared" si="4"/>
        <v>-1666667</v>
      </c>
      <c r="R125" s="115">
        <f t="shared" si="4"/>
        <v>0</v>
      </c>
      <c r="S125" s="115">
        <f t="shared" si="4"/>
        <v>0</v>
      </c>
    </row>
    <row r="126" spans="1:19">
      <c r="A126" t="str">
        <f t="shared" si="3"/>
        <v>02CD14124004P00215O62029411100</v>
      </c>
      <c r="B126" t="s">
        <v>152</v>
      </c>
      <c r="C126" t="s">
        <v>140</v>
      </c>
      <c r="D126" s="105" t="s">
        <v>171</v>
      </c>
      <c r="E126" s="105">
        <v>29411100</v>
      </c>
      <c r="G126" s="146">
        <v>0</v>
      </c>
      <c r="H126" s="146">
        <v>0</v>
      </c>
      <c r="I126" s="146">
        <v>0</v>
      </c>
      <c r="J126" s="146">
        <v>0</v>
      </c>
      <c r="K126" s="146">
        <v>0</v>
      </c>
      <c r="L126" s="146">
        <v>3437</v>
      </c>
      <c r="M126" s="146">
        <v>3437</v>
      </c>
      <c r="N126" s="146">
        <v>0</v>
      </c>
      <c r="O126" s="146">
        <v>0</v>
      </c>
      <c r="P126" s="115">
        <f t="shared" si="4"/>
        <v>-3437</v>
      </c>
      <c r="Q126" s="115">
        <f t="shared" si="4"/>
        <v>-3437</v>
      </c>
      <c r="R126" s="115">
        <f t="shared" si="4"/>
        <v>0</v>
      </c>
      <c r="S126" s="115">
        <f t="shared" si="4"/>
        <v>0</v>
      </c>
    </row>
    <row r="127" spans="1:19">
      <c r="A127" t="str">
        <f t="shared" si="3"/>
        <v>02CD14124004P00211112029611100</v>
      </c>
      <c r="B127" t="s">
        <v>152</v>
      </c>
      <c r="C127" t="s">
        <v>140</v>
      </c>
      <c r="D127" s="105">
        <v>111120</v>
      </c>
      <c r="E127" s="105">
        <v>29611100</v>
      </c>
      <c r="G127" s="146">
        <v>0</v>
      </c>
      <c r="H127" s="146">
        <v>0</v>
      </c>
      <c r="I127" s="146">
        <v>0</v>
      </c>
      <c r="J127" s="146">
        <v>0</v>
      </c>
      <c r="K127" s="146">
        <v>0</v>
      </c>
      <c r="L127" s="146">
        <v>521033</v>
      </c>
      <c r="M127" s="146">
        <v>521033</v>
      </c>
      <c r="N127" s="146">
        <v>0</v>
      </c>
      <c r="O127" s="146">
        <v>0</v>
      </c>
      <c r="P127" s="115">
        <f t="shared" si="4"/>
        <v>-521033</v>
      </c>
      <c r="Q127" s="115">
        <f t="shared" si="4"/>
        <v>-521033</v>
      </c>
      <c r="R127" s="115">
        <f t="shared" si="4"/>
        <v>0</v>
      </c>
      <c r="S127" s="115">
        <f t="shared" si="4"/>
        <v>0</v>
      </c>
    </row>
    <row r="128" spans="1:19">
      <c r="A128" t="str">
        <f t="shared" si="3"/>
        <v>02CD14124004P00215O62029611100</v>
      </c>
      <c r="B128" t="s">
        <v>152</v>
      </c>
      <c r="C128" t="s">
        <v>140</v>
      </c>
      <c r="D128" s="105" t="s">
        <v>171</v>
      </c>
      <c r="E128" s="105">
        <v>29611100</v>
      </c>
      <c r="G128" s="146">
        <v>0</v>
      </c>
      <c r="H128" s="146">
        <v>0</v>
      </c>
      <c r="I128" s="146">
        <v>0</v>
      </c>
      <c r="J128" s="146">
        <v>0</v>
      </c>
      <c r="K128" s="146">
        <v>0</v>
      </c>
      <c r="L128" s="146">
        <v>1178967</v>
      </c>
      <c r="M128" s="146">
        <v>1178967</v>
      </c>
      <c r="N128" s="146">
        <v>0</v>
      </c>
      <c r="O128" s="146">
        <v>0</v>
      </c>
      <c r="P128" s="115">
        <f t="shared" si="4"/>
        <v>-1178967</v>
      </c>
      <c r="Q128" s="115">
        <f t="shared" si="4"/>
        <v>-1178967</v>
      </c>
      <c r="R128" s="115">
        <f t="shared" si="4"/>
        <v>0</v>
      </c>
      <c r="S128" s="115">
        <f t="shared" si="4"/>
        <v>0</v>
      </c>
    </row>
    <row r="129" spans="1:19">
      <c r="A129" t="str">
        <f t="shared" si="3"/>
        <v>02CD14172002N00115O62029811100</v>
      </c>
      <c r="B129" t="s">
        <v>152</v>
      </c>
      <c r="C129" t="s">
        <v>141</v>
      </c>
      <c r="D129" s="105" t="s">
        <v>171</v>
      </c>
      <c r="E129" s="105">
        <v>29811100</v>
      </c>
      <c r="G129" s="146">
        <v>0</v>
      </c>
      <c r="H129" s="146">
        <v>0</v>
      </c>
      <c r="I129" s="146">
        <v>0</v>
      </c>
      <c r="J129" s="146">
        <v>0</v>
      </c>
      <c r="K129" s="146">
        <v>0</v>
      </c>
      <c r="L129" s="146">
        <v>233336</v>
      </c>
      <c r="M129" s="146">
        <v>233336</v>
      </c>
      <c r="N129" s="146">
        <v>0</v>
      </c>
      <c r="O129" s="146">
        <v>0</v>
      </c>
      <c r="P129" s="115">
        <f t="shared" si="4"/>
        <v>-233336</v>
      </c>
      <c r="Q129" s="115">
        <f t="shared" si="4"/>
        <v>-233336</v>
      </c>
      <c r="R129" s="115">
        <f t="shared" si="4"/>
        <v>0</v>
      </c>
      <c r="S129" s="115">
        <f t="shared" si="4"/>
        <v>0</v>
      </c>
    </row>
    <row r="130" spans="1:19">
      <c r="A130" t="str">
        <f t="shared" ref="A130:A193" si="5">B130&amp;C130&amp;D130&amp;E130&amp;F130</f>
        <v>02CD14211084E12315O62029811100</v>
      </c>
      <c r="B130" t="s">
        <v>152</v>
      </c>
      <c r="C130" t="s">
        <v>142</v>
      </c>
      <c r="D130" s="105" t="s">
        <v>171</v>
      </c>
      <c r="E130" s="105">
        <v>29811100</v>
      </c>
      <c r="G130" s="146">
        <v>0</v>
      </c>
      <c r="H130" s="146">
        <v>0</v>
      </c>
      <c r="I130" s="146">
        <v>0</v>
      </c>
      <c r="J130" s="146">
        <v>0</v>
      </c>
      <c r="K130" s="146">
        <v>0</v>
      </c>
      <c r="L130" s="146">
        <v>400000</v>
      </c>
      <c r="M130" s="146">
        <v>400000</v>
      </c>
      <c r="N130" s="146">
        <v>0</v>
      </c>
      <c r="O130" s="146">
        <v>0</v>
      </c>
      <c r="P130" s="115">
        <f t="shared" si="4"/>
        <v>-400000</v>
      </c>
      <c r="Q130" s="115">
        <f t="shared" si="4"/>
        <v>-400000</v>
      </c>
      <c r="R130" s="115">
        <f t="shared" si="4"/>
        <v>0</v>
      </c>
      <c r="S130" s="115">
        <f t="shared" ref="S130:S193" si="6">J130-O130</f>
        <v>0</v>
      </c>
    </row>
    <row r="131" spans="1:19">
      <c r="A131" t="str">
        <f t="shared" si="5"/>
        <v>02CD14221049E12415O62029811100</v>
      </c>
      <c r="B131" t="s">
        <v>152</v>
      </c>
      <c r="C131" t="s">
        <v>170</v>
      </c>
      <c r="D131" s="105" t="s">
        <v>171</v>
      </c>
      <c r="E131" s="105">
        <v>29811100</v>
      </c>
      <c r="G131" s="146">
        <v>0</v>
      </c>
      <c r="H131" s="146">
        <v>0</v>
      </c>
      <c r="I131" s="146">
        <v>0</v>
      </c>
      <c r="J131" s="146">
        <v>0</v>
      </c>
      <c r="K131" s="146">
        <v>0</v>
      </c>
      <c r="L131" s="146">
        <v>1000000</v>
      </c>
      <c r="M131" s="146">
        <v>1000000</v>
      </c>
      <c r="N131" s="146">
        <v>0</v>
      </c>
      <c r="O131" s="146">
        <v>0</v>
      </c>
      <c r="P131" s="115">
        <f t="shared" ref="P131:S194" si="7">G131-L131</f>
        <v>-1000000</v>
      </c>
      <c r="Q131" s="115">
        <f t="shared" si="7"/>
        <v>-1000000</v>
      </c>
      <c r="R131" s="115">
        <f t="shared" si="7"/>
        <v>0</v>
      </c>
      <c r="S131" s="115">
        <f t="shared" si="6"/>
        <v>0</v>
      </c>
    </row>
    <row r="132" spans="1:19">
      <c r="A132" t="str">
        <f t="shared" si="5"/>
        <v>02CD14223202K01415O62029812100</v>
      </c>
      <c r="B132" t="s">
        <v>152</v>
      </c>
      <c r="C132" t="s">
        <v>148</v>
      </c>
      <c r="D132" s="105" t="s">
        <v>171</v>
      </c>
      <c r="E132" s="105">
        <v>29812100</v>
      </c>
      <c r="G132" s="146">
        <v>0</v>
      </c>
      <c r="H132" s="146">
        <v>0</v>
      </c>
      <c r="I132" s="146">
        <v>0</v>
      </c>
      <c r="J132" s="146">
        <v>0</v>
      </c>
      <c r="K132" s="146">
        <v>0</v>
      </c>
      <c r="L132" s="146">
        <v>699197</v>
      </c>
      <c r="M132" s="146">
        <v>699197</v>
      </c>
      <c r="N132" s="146">
        <v>0</v>
      </c>
      <c r="O132" s="146">
        <v>0</v>
      </c>
      <c r="P132" s="115">
        <f t="shared" si="7"/>
        <v>-699197</v>
      </c>
      <c r="Q132" s="115">
        <f t="shared" si="7"/>
        <v>-699197</v>
      </c>
      <c r="R132" s="115">
        <f t="shared" si="7"/>
        <v>0</v>
      </c>
      <c r="S132" s="115">
        <f t="shared" si="6"/>
        <v>0</v>
      </c>
    </row>
    <row r="133" spans="1:19">
      <c r="A133" t="str">
        <f t="shared" si="5"/>
        <v>02CD14221049E12415O62031321100</v>
      </c>
      <c r="B133" t="s">
        <v>152</v>
      </c>
      <c r="C133" t="s">
        <v>170</v>
      </c>
      <c r="D133" s="105" t="s">
        <v>171</v>
      </c>
      <c r="E133" s="105">
        <v>31321100</v>
      </c>
      <c r="G133" s="146">
        <v>150000</v>
      </c>
      <c r="H133" s="146">
        <v>150000</v>
      </c>
      <c r="I133" s="146">
        <v>150000</v>
      </c>
      <c r="J133" s="146">
        <v>0</v>
      </c>
      <c r="K133" s="146">
        <v>0</v>
      </c>
      <c r="L133" s="146">
        <v>150000</v>
      </c>
      <c r="M133" s="146">
        <v>150000</v>
      </c>
      <c r="N133" s="146">
        <v>150000</v>
      </c>
      <c r="O133" s="146">
        <v>0</v>
      </c>
      <c r="P133" s="115">
        <f t="shared" si="7"/>
        <v>0</v>
      </c>
      <c r="Q133" s="115">
        <f t="shared" si="7"/>
        <v>0</v>
      </c>
      <c r="R133" s="115">
        <f t="shared" si="7"/>
        <v>0</v>
      </c>
      <c r="S133" s="115">
        <f t="shared" si="6"/>
        <v>0</v>
      </c>
    </row>
    <row r="134" spans="1:19">
      <c r="A134" t="str">
        <f t="shared" si="5"/>
        <v>02CD14122104M00115O32032211100</v>
      </c>
      <c r="B134" t="s">
        <v>152</v>
      </c>
      <c r="C134" t="s">
        <v>153</v>
      </c>
      <c r="D134" s="105" t="s">
        <v>154</v>
      </c>
      <c r="E134" s="105">
        <v>32211100</v>
      </c>
      <c r="G134" s="146">
        <v>2333332</v>
      </c>
      <c r="H134" s="146">
        <v>2333332</v>
      </c>
      <c r="I134" s="146">
        <v>2333332</v>
      </c>
      <c r="J134" s="146">
        <v>934438</v>
      </c>
      <c r="K134" s="146">
        <v>934438</v>
      </c>
      <c r="L134" s="146">
        <v>7000000</v>
      </c>
      <c r="M134" s="146">
        <v>7000000</v>
      </c>
      <c r="N134" s="146">
        <v>2333332</v>
      </c>
      <c r="O134" s="146">
        <v>934438</v>
      </c>
      <c r="P134" s="115">
        <f t="shared" si="7"/>
        <v>-4666668</v>
      </c>
      <c r="Q134" s="115">
        <f t="shared" si="7"/>
        <v>-4666668</v>
      </c>
      <c r="R134" s="115">
        <f t="shared" si="7"/>
        <v>0</v>
      </c>
      <c r="S134" s="115">
        <f t="shared" si="6"/>
        <v>0</v>
      </c>
    </row>
    <row r="135" spans="1:19">
      <c r="A135" t="str">
        <f t="shared" si="5"/>
        <v>02CD14122104M00115O32032521100</v>
      </c>
      <c r="B135" t="s">
        <v>152</v>
      </c>
      <c r="C135" t="s">
        <v>153</v>
      </c>
      <c r="D135" s="105" t="s">
        <v>154</v>
      </c>
      <c r="E135" s="105">
        <v>32521100</v>
      </c>
      <c r="G135" s="146">
        <v>0</v>
      </c>
      <c r="H135" s="146">
        <v>320000</v>
      </c>
      <c r="I135" s="146">
        <v>320000</v>
      </c>
      <c r="J135" s="146">
        <v>0</v>
      </c>
      <c r="K135" s="146">
        <v>0</v>
      </c>
      <c r="L135" s="146">
        <v>0</v>
      </c>
      <c r="M135" s="146">
        <v>1000000</v>
      </c>
      <c r="N135" s="146">
        <v>320000</v>
      </c>
      <c r="O135" s="146">
        <v>0</v>
      </c>
      <c r="P135" s="115">
        <f t="shared" si="7"/>
        <v>0</v>
      </c>
      <c r="Q135" s="115">
        <f t="shared" si="7"/>
        <v>-680000</v>
      </c>
      <c r="R135" s="115">
        <f t="shared" si="7"/>
        <v>0</v>
      </c>
      <c r="S135" s="115">
        <f t="shared" si="6"/>
        <v>0</v>
      </c>
    </row>
    <row r="136" spans="1:19">
      <c r="A136" t="str">
        <f t="shared" si="5"/>
        <v>02CD14214081E12211112032521100</v>
      </c>
      <c r="B136" t="s">
        <v>152</v>
      </c>
      <c r="C136" t="s">
        <v>160</v>
      </c>
      <c r="D136" s="105">
        <v>111120</v>
      </c>
      <c r="E136" s="105">
        <v>32521100</v>
      </c>
      <c r="G136" s="146">
        <v>13222798</v>
      </c>
      <c r="H136" s="146">
        <v>7162799</v>
      </c>
      <c r="I136" s="146">
        <v>7162799</v>
      </c>
      <c r="J136" s="146">
        <v>0</v>
      </c>
      <c r="K136" s="146">
        <v>0</v>
      </c>
      <c r="L136" s="146">
        <v>50000000</v>
      </c>
      <c r="M136" s="146">
        <v>50000000</v>
      </c>
      <c r="N136" s="146">
        <v>7162799</v>
      </c>
      <c r="O136" s="146">
        <v>0</v>
      </c>
      <c r="P136" s="115">
        <f t="shared" si="7"/>
        <v>-36777202</v>
      </c>
      <c r="Q136" s="115">
        <f t="shared" si="7"/>
        <v>-42837201</v>
      </c>
      <c r="R136" s="115">
        <f t="shared" si="7"/>
        <v>0</v>
      </c>
      <c r="S136" s="115">
        <f t="shared" si="6"/>
        <v>0</v>
      </c>
    </row>
    <row r="137" spans="1:19">
      <c r="A137" t="str">
        <f t="shared" si="5"/>
        <v>02CD14214081E12215O32032521100</v>
      </c>
      <c r="B137" t="s">
        <v>152</v>
      </c>
      <c r="C137" t="s">
        <v>160</v>
      </c>
      <c r="D137" s="105" t="s">
        <v>154</v>
      </c>
      <c r="E137" s="105">
        <v>32521100</v>
      </c>
      <c r="G137" s="146">
        <v>17773978</v>
      </c>
      <c r="H137" s="146">
        <v>35773978</v>
      </c>
      <c r="I137" s="146">
        <v>35773978</v>
      </c>
      <c r="J137" s="146">
        <v>34715279.899999999</v>
      </c>
      <c r="K137" s="146">
        <v>34715279.899999999</v>
      </c>
      <c r="L137" s="146">
        <v>46741852</v>
      </c>
      <c r="M137" s="146">
        <v>46741852</v>
      </c>
      <c r="N137" s="146">
        <v>35773978</v>
      </c>
      <c r="O137" s="146">
        <v>34715279.899999999</v>
      </c>
      <c r="P137" s="115">
        <f t="shared" si="7"/>
        <v>-28967874</v>
      </c>
      <c r="Q137" s="115">
        <f t="shared" si="7"/>
        <v>-10967874</v>
      </c>
      <c r="R137" s="115">
        <f t="shared" si="7"/>
        <v>0</v>
      </c>
      <c r="S137" s="115">
        <f t="shared" si="6"/>
        <v>0</v>
      </c>
    </row>
    <row r="138" spans="1:19">
      <c r="A138" t="str">
        <f t="shared" si="5"/>
        <v>02CD14214081E12215O32032522100</v>
      </c>
      <c r="B138" t="s">
        <v>152</v>
      </c>
      <c r="C138" t="s">
        <v>160</v>
      </c>
      <c r="D138" s="105" t="s">
        <v>154</v>
      </c>
      <c r="E138" s="105">
        <v>32522100</v>
      </c>
      <c r="G138" s="146">
        <v>20567485</v>
      </c>
      <c r="H138" s="146">
        <v>817407.02</v>
      </c>
      <c r="I138" s="146">
        <v>817407.02</v>
      </c>
      <c r="J138" s="146">
        <v>0</v>
      </c>
      <c r="K138" s="146">
        <v>0</v>
      </c>
      <c r="L138" s="146">
        <v>61702458</v>
      </c>
      <c r="M138" s="146">
        <v>61702458</v>
      </c>
      <c r="N138" s="146">
        <v>817407.02</v>
      </c>
      <c r="O138" s="146">
        <v>0</v>
      </c>
      <c r="P138" s="115">
        <f t="shared" si="7"/>
        <v>-41134973</v>
      </c>
      <c r="Q138" s="115">
        <f t="shared" si="7"/>
        <v>-60885050.979999997</v>
      </c>
      <c r="R138" s="115">
        <f t="shared" si="7"/>
        <v>0</v>
      </c>
      <c r="S138" s="115">
        <f t="shared" si="6"/>
        <v>0</v>
      </c>
    </row>
    <row r="139" spans="1:19">
      <c r="A139" t="str">
        <f t="shared" si="5"/>
        <v>02CD14122104M00115O22032611100</v>
      </c>
      <c r="B139" t="s">
        <v>152</v>
      </c>
      <c r="C139" t="s">
        <v>153</v>
      </c>
      <c r="D139" s="105" t="s">
        <v>169</v>
      </c>
      <c r="E139" s="105">
        <v>32611100</v>
      </c>
      <c r="G139" s="146">
        <v>20000000</v>
      </c>
      <c r="H139" s="146">
        <v>6930860</v>
      </c>
      <c r="I139" s="146">
        <v>6930860</v>
      </c>
      <c r="J139" s="146">
        <v>0</v>
      </c>
      <c r="K139" s="146">
        <v>0</v>
      </c>
      <c r="L139" s="146">
        <v>20000000</v>
      </c>
      <c r="M139" s="146">
        <v>20000000</v>
      </c>
      <c r="N139" s="146">
        <v>20000000</v>
      </c>
      <c r="O139" s="146">
        <v>0</v>
      </c>
      <c r="P139" s="115">
        <f t="shared" si="7"/>
        <v>0</v>
      </c>
      <c r="Q139" s="115">
        <f t="shared" si="7"/>
        <v>-13069140</v>
      </c>
      <c r="R139" s="115">
        <f t="shared" si="7"/>
        <v>-13069140</v>
      </c>
      <c r="S139" s="115">
        <f t="shared" si="6"/>
        <v>0</v>
      </c>
    </row>
    <row r="140" spans="1:19">
      <c r="A140" t="str">
        <f t="shared" si="5"/>
        <v>02CD14214081E12215O62032611100</v>
      </c>
      <c r="B140" t="s">
        <v>152</v>
      </c>
      <c r="C140" t="s">
        <v>160</v>
      </c>
      <c r="D140" s="105" t="s">
        <v>171</v>
      </c>
      <c r="E140" s="105">
        <v>32611100</v>
      </c>
      <c r="G140" s="146">
        <v>0</v>
      </c>
      <c r="H140" s="146">
        <v>0</v>
      </c>
      <c r="I140" s="146">
        <v>0</v>
      </c>
      <c r="J140" s="146">
        <v>0</v>
      </c>
      <c r="K140" s="146">
        <v>0</v>
      </c>
      <c r="L140" s="146">
        <v>395678</v>
      </c>
      <c r="M140" s="146">
        <v>395678</v>
      </c>
      <c r="N140" s="146">
        <v>0</v>
      </c>
      <c r="O140" s="146">
        <v>0</v>
      </c>
      <c r="P140" s="115">
        <f t="shared" si="7"/>
        <v>-395678</v>
      </c>
      <c r="Q140" s="115">
        <f t="shared" si="7"/>
        <v>-395678</v>
      </c>
      <c r="R140" s="115">
        <f t="shared" si="7"/>
        <v>0</v>
      </c>
      <c r="S140" s="115">
        <f t="shared" si="6"/>
        <v>0</v>
      </c>
    </row>
    <row r="141" spans="1:19">
      <c r="A141" t="str">
        <f t="shared" si="5"/>
        <v>02CD14122104M00115O22032911100</v>
      </c>
      <c r="B141" t="s">
        <v>152</v>
      </c>
      <c r="C141" t="s">
        <v>153</v>
      </c>
      <c r="D141" s="105" t="s">
        <v>169</v>
      </c>
      <c r="E141" s="105">
        <v>32911100</v>
      </c>
      <c r="G141" s="146">
        <v>3600000</v>
      </c>
      <c r="H141" s="146">
        <v>3600000</v>
      </c>
      <c r="I141" s="146">
        <v>3600000</v>
      </c>
      <c r="J141" s="146">
        <v>0</v>
      </c>
      <c r="K141" s="146">
        <v>0</v>
      </c>
      <c r="L141" s="146">
        <v>11000000</v>
      </c>
      <c r="M141" s="146">
        <v>11000000</v>
      </c>
      <c r="N141" s="146">
        <v>3600000</v>
      </c>
      <c r="O141" s="146">
        <v>0</v>
      </c>
      <c r="P141" s="115">
        <f t="shared" si="7"/>
        <v>-7400000</v>
      </c>
      <c r="Q141" s="115">
        <f t="shared" si="7"/>
        <v>-7400000</v>
      </c>
      <c r="R141" s="115">
        <f t="shared" si="7"/>
        <v>0</v>
      </c>
      <c r="S141" s="115">
        <f t="shared" si="6"/>
        <v>0</v>
      </c>
    </row>
    <row r="142" spans="1:19">
      <c r="A142" t="str">
        <f t="shared" si="5"/>
        <v>02CD14124003P00115O62032911100</v>
      </c>
      <c r="B142" t="s">
        <v>152</v>
      </c>
      <c r="C142" t="s">
        <v>139</v>
      </c>
      <c r="D142" s="105" t="s">
        <v>171</v>
      </c>
      <c r="E142" s="105">
        <v>32911100</v>
      </c>
      <c r="G142" s="146">
        <v>12690</v>
      </c>
      <c r="H142" s="146">
        <v>12690</v>
      </c>
      <c r="I142" s="146">
        <v>12690</v>
      </c>
      <c r="J142" s="146">
        <v>0</v>
      </c>
      <c r="K142" s="146">
        <v>0</v>
      </c>
      <c r="L142" s="146">
        <v>12690</v>
      </c>
      <c r="M142" s="146">
        <v>12690</v>
      </c>
      <c r="N142" s="146">
        <v>12690</v>
      </c>
      <c r="O142" s="146">
        <v>0</v>
      </c>
      <c r="P142" s="115">
        <f t="shared" si="7"/>
        <v>0</v>
      </c>
      <c r="Q142" s="115">
        <f t="shared" si="7"/>
        <v>0</v>
      </c>
      <c r="R142" s="115">
        <f t="shared" si="7"/>
        <v>0</v>
      </c>
      <c r="S142" s="115">
        <f t="shared" si="6"/>
        <v>0</v>
      </c>
    </row>
    <row r="143" spans="1:19">
      <c r="A143" t="str">
        <f t="shared" si="5"/>
        <v>02CD14124004P00215O62032911100</v>
      </c>
      <c r="B143" t="s">
        <v>152</v>
      </c>
      <c r="C143" t="s">
        <v>140</v>
      </c>
      <c r="D143" s="105" t="s">
        <v>171</v>
      </c>
      <c r="E143" s="105">
        <v>32911100</v>
      </c>
      <c r="G143" s="146">
        <v>585679</v>
      </c>
      <c r="H143" s="146">
        <v>585679</v>
      </c>
      <c r="I143" s="146">
        <v>585679</v>
      </c>
      <c r="J143" s="146">
        <v>0</v>
      </c>
      <c r="K143" s="146">
        <v>0</v>
      </c>
      <c r="L143" s="146">
        <v>2000000</v>
      </c>
      <c r="M143" s="146">
        <v>2000000</v>
      </c>
      <c r="N143" s="146">
        <v>585679</v>
      </c>
      <c r="O143" s="146">
        <v>0</v>
      </c>
      <c r="P143" s="115">
        <f t="shared" si="7"/>
        <v>-1414321</v>
      </c>
      <c r="Q143" s="115">
        <f t="shared" si="7"/>
        <v>-1414321</v>
      </c>
      <c r="R143" s="115">
        <f t="shared" si="7"/>
        <v>0</v>
      </c>
      <c r="S143" s="115">
        <f t="shared" si="6"/>
        <v>0</v>
      </c>
    </row>
    <row r="144" spans="1:19">
      <c r="A144" t="str">
        <f t="shared" si="5"/>
        <v>02CD14241046F03215O62032911100</v>
      </c>
      <c r="B144" t="s">
        <v>152</v>
      </c>
      <c r="C144" t="s">
        <v>162</v>
      </c>
      <c r="D144" s="105" t="s">
        <v>171</v>
      </c>
      <c r="E144" s="105">
        <v>32911100</v>
      </c>
      <c r="G144" s="146">
        <v>143456</v>
      </c>
      <c r="H144" s="146">
        <v>143456</v>
      </c>
      <c r="I144" s="146">
        <v>143456</v>
      </c>
      <c r="J144" s="146">
        <v>0</v>
      </c>
      <c r="K144" s="146">
        <v>0</v>
      </c>
      <c r="L144" s="146">
        <v>143456</v>
      </c>
      <c r="M144" s="146">
        <v>143456</v>
      </c>
      <c r="N144" s="146">
        <v>143456</v>
      </c>
      <c r="O144" s="146">
        <v>0</v>
      </c>
      <c r="P144" s="115">
        <f t="shared" si="7"/>
        <v>0</v>
      </c>
      <c r="Q144" s="115">
        <f t="shared" si="7"/>
        <v>0</v>
      </c>
      <c r="R144" s="115">
        <f t="shared" si="7"/>
        <v>0</v>
      </c>
      <c r="S144" s="115">
        <f t="shared" si="6"/>
        <v>0</v>
      </c>
    </row>
    <row r="145" spans="1:19">
      <c r="A145" t="str">
        <f t="shared" si="5"/>
        <v>02CD14244050S12715O62032911100</v>
      </c>
      <c r="B145" t="s">
        <v>152</v>
      </c>
      <c r="C145" t="s">
        <v>163</v>
      </c>
      <c r="D145" s="105" t="s">
        <v>171</v>
      </c>
      <c r="E145" s="105">
        <v>32911100</v>
      </c>
      <c r="G145" s="146">
        <v>22070</v>
      </c>
      <c r="H145" s="146">
        <v>22070</v>
      </c>
      <c r="I145" s="146">
        <v>22070</v>
      </c>
      <c r="J145" s="146">
        <v>0</v>
      </c>
      <c r="K145" s="146">
        <v>0</v>
      </c>
      <c r="L145" s="146">
        <v>22070</v>
      </c>
      <c r="M145" s="146">
        <v>22070</v>
      </c>
      <c r="N145" s="146">
        <v>22070</v>
      </c>
      <c r="O145" s="146">
        <v>0</v>
      </c>
      <c r="P145" s="115">
        <f t="shared" si="7"/>
        <v>0</v>
      </c>
      <c r="Q145" s="115">
        <f t="shared" si="7"/>
        <v>0</v>
      </c>
      <c r="R145" s="115">
        <f t="shared" si="7"/>
        <v>0</v>
      </c>
      <c r="S145" s="115">
        <f t="shared" si="6"/>
        <v>0</v>
      </c>
    </row>
    <row r="146" spans="1:19">
      <c r="A146" t="str">
        <f t="shared" si="5"/>
        <v>02CD14262017S12615O62032911100</v>
      </c>
      <c r="B146" t="s">
        <v>152</v>
      </c>
      <c r="C146" t="s">
        <v>166</v>
      </c>
      <c r="D146" s="105" t="s">
        <v>171</v>
      </c>
      <c r="E146" s="105">
        <v>32911100</v>
      </c>
      <c r="G146" s="146">
        <v>50761</v>
      </c>
      <c r="H146" s="146">
        <v>50761</v>
      </c>
      <c r="I146" s="146">
        <v>50761</v>
      </c>
      <c r="J146" s="146">
        <v>0</v>
      </c>
      <c r="K146" s="146">
        <v>0</v>
      </c>
      <c r="L146" s="146">
        <v>50761</v>
      </c>
      <c r="M146" s="146">
        <v>50761</v>
      </c>
      <c r="N146" s="146">
        <v>50761</v>
      </c>
      <c r="O146" s="146">
        <v>0</v>
      </c>
      <c r="P146" s="115">
        <f t="shared" si="7"/>
        <v>0</v>
      </c>
      <c r="Q146" s="115">
        <f t="shared" si="7"/>
        <v>0</v>
      </c>
      <c r="R146" s="115">
        <f t="shared" si="7"/>
        <v>0</v>
      </c>
      <c r="S146" s="115">
        <f t="shared" si="6"/>
        <v>0</v>
      </c>
    </row>
    <row r="147" spans="1:19">
      <c r="A147" t="str">
        <f t="shared" si="5"/>
        <v>02CD14268294P00415O62032911100</v>
      </c>
      <c r="B147" t="s">
        <v>152</v>
      </c>
      <c r="C147" t="s">
        <v>168</v>
      </c>
      <c r="D147" s="105" t="s">
        <v>171</v>
      </c>
      <c r="E147" s="105">
        <v>32911100</v>
      </c>
      <c r="G147" s="146">
        <v>34208</v>
      </c>
      <c r="H147" s="146">
        <v>34208</v>
      </c>
      <c r="I147" s="146">
        <v>34208</v>
      </c>
      <c r="J147" s="146">
        <v>0</v>
      </c>
      <c r="K147" s="146">
        <v>0</v>
      </c>
      <c r="L147" s="146">
        <v>34208</v>
      </c>
      <c r="M147" s="146">
        <v>34208</v>
      </c>
      <c r="N147" s="146">
        <v>34208</v>
      </c>
      <c r="O147" s="146">
        <v>0</v>
      </c>
      <c r="P147" s="115">
        <f t="shared" si="7"/>
        <v>0</v>
      </c>
      <c r="Q147" s="115">
        <f t="shared" si="7"/>
        <v>0</v>
      </c>
      <c r="R147" s="115">
        <f t="shared" si="7"/>
        <v>0</v>
      </c>
      <c r="S147" s="115">
        <f t="shared" si="6"/>
        <v>0</v>
      </c>
    </row>
    <row r="148" spans="1:19">
      <c r="A148" t="str">
        <f t="shared" si="5"/>
        <v>02CD14171069E11815O62033111100</v>
      </c>
      <c r="B148" t="s">
        <v>152</v>
      </c>
      <c r="C148" t="s">
        <v>156</v>
      </c>
      <c r="D148" s="105" t="s">
        <v>171</v>
      </c>
      <c r="E148" s="105">
        <v>33111100</v>
      </c>
      <c r="G148" s="146">
        <v>2100000</v>
      </c>
      <c r="H148" s="146">
        <v>2100000</v>
      </c>
      <c r="I148" s="146">
        <v>2100000</v>
      </c>
      <c r="J148" s="146">
        <v>0</v>
      </c>
      <c r="K148" s="146">
        <v>0</v>
      </c>
      <c r="L148" s="146">
        <v>2100000</v>
      </c>
      <c r="M148" s="146">
        <v>2100000</v>
      </c>
      <c r="N148" s="146">
        <v>2100000</v>
      </c>
      <c r="O148" s="146">
        <v>0</v>
      </c>
      <c r="P148" s="115">
        <f t="shared" si="7"/>
        <v>0</v>
      </c>
      <c r="Q148" s="115">
        <f t="shared" si="7"/>
        <v>0</v>
      </c>
      <c r="R148" s="115">
        <f t="shared" si="7"/>
        <v>0</v>
      </c>
      <c r="S148" s="115">
        <f t="shared" si="6"/>
        <v>0</v>
      </c>
    </row>
    <row r="149" spans="1:19">
      <c r="A149" t="str">
        <f t="shared" si="5"/>
        <v>02CD14122104M00115O32033411100</v>
      </c>
      <c r="B149" t="s">
        <v>152</v>
      </c>
      <c r="C149" t="s">
        <v>153</v>
      </c>
      <c r="D149" s="105" t="s">
        <v>154</v>
      </c>
      <c r="E149" s="105">
        <v>33411100</v>
      </c>
      <c r="G149" s="146">
        <v>500000</v>
      </c>
      <c r="H149" s="146">
        <v>500000</v>
      </c>
      <c r="I149" s="146">
        <v>500000</v>
      </c>
      <c r="J149" s="146">
        <v>0</v>
      </c>
      <c r="K149" s="146">
        <v>0</v>
      </c>
      <c r="L149" s="146">
        <v>1500000</v>
      </c>
      <c r="M149" s="146">
        <v>1500000</v>
      </c>
      <c r="N149" s="146">
        <v>500000</v>
      </c>
      <c r="O149" s="146">
        <v>0</v>
      </c>
      <c r="P149" s="115">
        <f t="shared" si="7"/>
        <v>-1000000</v>
      </c>
      <c r="Q149" s="115">
        <f t="shared" si="7"/>
        <v>-1000000</v>
      </c>
      <c r="R149" s="115">
        <f t="shared" si="7"/>
        <v>0</v>
      </c>
      <c r="S149" s="115">
        <f t="shared" si="6"/>
        <v>0</v>
      </c>
    </row>
    <row r="150" spans="1:19">
      <c r="A150" t="str">
        <f t="shared" si="5"/>
        <v>02CD14214081E12215O62033411100</v>
      </c>
      <c r="B150" t="s">
        <v>152</v>
      </c>
      <c r="C150" t="s">
        <v>160</v>
      </c>
      <c r="D150" s="105" t="s">
        <v>171</v>
      </c>
      <c r="E150" s="105">
        <v>33411100</v>
      </c>
      <c r="G150" s="146">
        <v>1751631</v>
      </c>
      <c r="H150" s="146">
        <v>0</v>
      </c>
      <c r="I150" s="146">
        <v>0</v>
      </c>
      <c r="J150" s="146">
        <v>0</v>
      </c>
      <c r="K150" s="146">
        <v>0</v>
      </c>
      <c r="L150" s="146">
        <v>3178741</v>
      </c>
      <c r="M150" s="146">
        <v>1423896.01</v>
      </c>
      <c r="N150" s="146">
        <v>0</v>
      </c>
      <c r="O150" s="146">
        <v>0</v>
      </c>
      <c r="P150" s="115">
        <f t="shared" si="7"/>
        <v>-1427110</v>
      </c>
      <c r="Q150" s="115">
        <f t="shared" si="7"/>
        <v>-1423896.01</v>
      </c>
      <c r="R150" s="115">
        <f t="shared" si="7"/>
        <v>0</v>
      </c>
      <c r="S150" s="115">
        <f t="shared" si="6"/>
        <v>0</v>
      </c>
    </row>
    <row r="151" spans="1:19">
      <c r="A151" t="str">
        <f t="shared" si="5"/>
        <v>02CD14214081E12215OB2033411100</v>
      </c>
      <c r="B151" t="s">
        <v>152</v>
      </c>
      <c r="C151" t="s">
        <v>160</v>
      </c>
      <c r="D151" s="105" t="s">
        <v>161</v>
      </c>
      <c r="E151" s="105">
        <v>33411100</v>
      </c>
      <c r="G151" s="146">
        <v>0</v>
      </c>
      <c r="H151" s="146">
        <v>0</v>
      </c>
      <c r="I151" s="146">
        <v>0</v>
      </c>
      <c r="J151" s="146">
        <v>0</v>
      </c>
      <c r="K151" s="146">
        <v>0</v>
      </c>
      <c r="L151" s="146">
        <v>625856</v>
      </c>
      <c r="M151" s="146">
        <v>625856</v>
      </c>
      <c r="N151" s="146">
        <v>0</v>
      </c>
      <c r="O151" s="146">
        <v>0</v>
      </c>
      <c r="P151" s="115">
        <f t="shared" si="7"/>
        <v>-625856</v>
      </c>
      <c r="Q151" s="115">
        <f t="shared" si="7"/>
        <v>-625856</v>
      </c>
      <c r="R151" s="115">
        <f t="shared" si="7"/>
        <v>0</v>
      </c>
      <c r="S151" s="115">
        <f t="shared" si="6"/>
        <v>0</v>
      </c>
    </row>
    <row r="152" spans="1:19">
      <c r="A152" t="str">
        <f t="shared" si="5"/>
        <v>02CD14171069E11815OG2033511100</v>
      </c>
      <c r="B152" t="s">
        <v>152</v>
      </c>
      <c r="C152" t="s">
        <v>156</v>
      </c>
      <c r="D152" s="105" t="s">
        <v>164</v>
      </c>
      <c r="E152" s="105">
        <v>33511100</v>
      </c>
      <c r="G152" s="146">
        <v>100000</v>
      </c>
      <c r="H152" s="146">
        <v>100000</v>
      </c>
      <c r="I152" s="146">
        <v>100000</v>
      </c>
      <c r="J152" s="146">
        <v>0</v>
      </c>
      <c r="K152" s="146">
        <v>0</v>
      </c>
      <c r="L152" s="146">
        <v>100000</v>
      </c>
      <c r="M152" s="146">
        <v>100000</v>
      </c>
      <c r="N152" s="146">
        <v>100000</v>
      </c>
      <c r="O152" s="146">
        <v>0</v>
      </c>
      <c r="P152" s="115">
        <f t="shared" si="7"/>
        <v>0</v>
      </c>
      <c r="Q152" s="115">
        <f t="shared" si="7"/>
        <v>0</v>
      </c>
      <c r="R152" s="115">
        <f t="shared" si="7"/>
        <v>0</v>
      </c>
      <c r="S152" s="115">
        <f t="shared" si="6"/>
        <v>0</v>
      </c>
    </row>
    <row r="153" spans="1:19">
      <c r="A153" t="str">
        <f t="shared" si="5"/>
        <v>02CD14122104M00115O22033621100</v>
      </c>
      <c r="B153" t="s">
        <v>152</v>
      </c>
      <c r="C153" t="s">
        <v>153</v>
      </c>
      <c r="D153" s="105" t="s">
        <v>169</v>
      </c>
      <c r="E153" s="105">
        <v>33621100</v>
      </c>
      <c r="G153" s="146">
        <v>833333</v>
      </c>
      <c r="H153" s="146">
        <v>833333</v>
      </c>
      <c r="I153" s="146">
        <v>833333</v>
      </c>
      <c r="J153" s="146">
        <v>206140.14</v>
      </c>
      <c r="K153" s="146">
        <v>206140.14</v>
      </c>
      <c r="L153" s="146">
        <v>2500000</v>
      </c>
      <c r="M153" s="146">
        <v>2500000</v>
      </c>
      <c r="N153" s="146">
        <v>833333</v>
      </c>
      <c r="O153" s="146">
        <v>206140.14</v>
      </c>
      <c r="P153" s="115">
        <f t="shared" si="7"/>
        <v>-1666667</v>
      </c>
      <c r="Q153" s="115">
        <f t="shared" si="7"/>
        <v>-1666667</v>
      </c>
      <c r="R153" s="115">
        <f t="shared" si="7"/>
        <v>0</v>
      </c>
      <c r="S153" s="115">
        <f t="shared" si="6"/>
        <v>0</v>
      </c>
    </row>
    <row r="154" spans="1:19">
      <c r="A154" t="str">
        <f t="shared" si="5"/>
        <v>02CD14122104M00115O32033621100</v>
      </c>
      <c r="B154" t="s">
        <v>152</v>
      </c>
      <c r="C154" t="s">
        <v>153</v>
      </c>
      <c r="D154" s="105" t="s">
        <v>154</v>
      </c>
      <c r="E154" s="105">
        <v>33621100</v>
      </c>
      <c r="G154" s="146">
        <v>0</v>
      </c>
      <c r="H154" s="146">
        <v>320000</v>
      </c>
      <c r="I154" s="146">
        <v>320000</v>
      </c>
      <c r="J154" s="146">
        <v>0</v>
      </c>
      <c r="K154" s="146">
        <v>0</v>
      </c>
      <c r="L154" s="146">
        <v>0</v>
      </c>
      <c r="M154" s="146">
        <v>2000000</v>
      </c>
      <c r="N154" s="146">
        <v>320000</v>
      </c>
      <c r="O154" s="146">
        <v>0</v>
      </c>
      <c r="P154" s="115">
        <f t="shared" si="7"/>
        <v>0</v>
      </c>
      <c r="Q154" s="115">
        <f t="shared" si="7"/>
        <v>-1680000</v>
      </c>
      <c r="R154" s="115">
        <f t="shared" si="7"/>
        <v>0</v>
      </c>
      <c r="S154" s="115">
        <f t="shared" si="6"/>
        <v>0</v>
      </c>
    </row>
    <row r="155" spans="1:19">
      <c r="A155" t="str">
        <f t="shared" si="5"/>
        <v>02CD14122104M00115OG2033621100</v>
      </c>
      <c r="B155" t="s">
        <v>152</v>
      </c>
      <c r="C155" t="s">
        <v>153</v>
      </c>
      <c r="D155" s="105" t="s">
        <v>164</v>
      </c>
      <c r="E155" s="105">
        <v>33621100</v>
      </c>
      <c r="G155" s="146">
        <v>400000</v>
      </c>
      <c r="H155" s="146">
        <v>400000</v>
      </c>
      <c r="I155" s="146">
        <v>400000</v>
      </c>
      <c r="J155" s="146">
        <v>0</v>
      </c>
      <c r="K155" s="146">
        <v>0</v>
      </c>
      <c r="L155" s="146">
        <v>1500000</v>
      </c>
      <c r="M155" s="146">
        <v>900000</v>
      </c>
      <c r="N155" s="146">
        <v>400000</v>
      </c>
      <c r="O155" s="146">
        <v>0</v>
      </c>
      <c r="P155" s="115">
        <f t="shared" si="7"/>
        <v>-1100000</v>
      </c>
      <c r="Q155" s="115">
        <f t="shared" si="7"/>
        <v>-500000</v>
      </c>
      <c r="R155" s="115">
        <f t="shared" si="7"/>
        <v>0</v>
      </c>
      <c r="S155" s="115">
        <f t="shared" si="6"/>
        <v>0</v>
      </c>
    </row>
    <row r="156" spans="1:19">
      <c r="A156" t="str">
        <f t="shared" si="5"/>
        <v>02CD14124004P00215OG2033621100</v>
      </c>
      <c r="B156" t="s">
        <v>152</v>
      </c>
      <c r="C156" t="s">
        <v>140</v>
      </c>
      <c r="D156" s="105" t="s">
        <v>164</v>
      </c>
      <c r="E156" s="105">
        <v>33621100</v>
      </c>
      <c r="G156" s="146">
        <v>4910</v>
      </c>
      <c r="H156" s="146">
        <v>4910</v>
      </c>
      <c r="I156" s="146">
        <v>4910</v>
      </c>
      <c r="J156" s="146">
        <v>0</v>
      </c>
      <c r="K156" s="146">
        <v>0</v>
      </c>
      <c r="L156" s="146">
        <v>4910</v>
      </c>
      <c r="M156" s="146">
        <v>4910</v>
      </c>
      <c r="N156" s="146">
        <v>4910</v>
      </c>
      <c r="O156" s="146">
        <v>0</v>
      </c>
      <c r="P156" s="115">
        <f t="shared" si="7"/>
        <v>0</v>
      </c>
      <c r="Q156" s="115">
        <f t="shared" si="7"/>
        <v>0</v>
      </c>
      <c r="R156" s="115">
        <f t="shared" si="7"/>
        <v>0</v>
      </c>
      <c r="S156" s="115">
        <f t="shared" si="6"/>
        <v>0</v>
      </c>
    </row>
    <row r="157" spans="1:19">
      <c r="A157" t="str">
        <f t="shared" si="5"/>
        <v>02CD14268032S12815OG2033621100</v>
      </c>
      <c r="B157" t="s">
        <v>152</v>
      </c>
      <c r="C157" t="s">
        <v>158</v>
      </c>
      <c r="D157" s="105" t="s">
        <v>164</v>
      </c>
      <c r="E157" s="105">
        <v>33621100</v>
      </c>
      <c r="G157" s="146">
        <v>22070</v>
      </c>
      <c r="H157" s="146">
        <v>22070</v>
      </c>
      <c r="I157" s="146">
        <v>22070</v>
      </c>
      <c r="J157" s="146">
        <v>0</v>
      </c>
      <c r="K157" s="146">
        <v>0</v>
      </c>
      <c r="L157" s="146">
        <v>22070</v>
      </c>
      <c r="M157" s="146">
        <v>22070</v>
      </c>
      <c r="N157" s="146">
        <v>22070</v>
      </c>
      <c r="O157" s="146">
        <v>0</v>
      </c>
      <c r="P157" s="115">
        <f t="shared" si="7"/>
        <v>0</v>
      </c>
      <c r="Q157" s="115">
        <f t="shared" si="7"/>
        <v>0</v>
      </c>
      <c r="R157" s="115">
        <f t="shared" si="7"/>
        <v>0</v>
      </c>
      <c r="S157" s="115">
        <f t="shared" si="6"/>
        <v>0</v>
      </c>
    </row>
    <row r="158" spans="1:19">
      <c r="A158" t="str">
        <f t="shared" si="5"/>
        <v>02CD14268244U02615OG2033621100</v>
      </c>
      <c r="B158" t="s">
        <v>152</v>
      </c>
      <c r="C158" t="s">
        <v>143</v>
      </c>
      <c r="D158" s="105" t="s">
        <v>164</v>
      </c>
      <c r="E158" s="105">
        <v>33621100</v>
      </c>
      <c r="G158" s="146">
        <v>22071</v>
      </c>
      <c r="H158" s="146">
        <v>22071</v>
      </c>
      <c r="I158" s="146">
        <v>22071</v>
      </c>
      <c r="J158" s="146">
        <v>0</v>
      </c>
      <c r="K158" s="146">
        <v>0</v>
      </c>
      <c r="L158" s="146">
        <v>22071</v>
      </c>
      <c r="M158" s="146">
        <v>22071</v>
      </c>
      <c r="N158" s="146">
        <v>22071</v>
      </c>
      <c r="O158" s="146">
        <v>0</v>
      </c>
      <c r="P158" s="115">
        <f t="shared" si="7"/>
        <v>0</v>
      </c>
      <c r="Q158" s="115">
        <f t="shared" si="7"/>
        <v>0</v>
      </c>
      <c r="R158" s="115">
        <f t="shared" si="7"/>
        <v>0</v>
      </c>
      <c r="S158" s="115">
        <f t="shared" si="6"/>
        <v>0</v>
      </c>
    </row>
    <row r="159" spans="1:19">
      <c r="A159" t="str">
        <f t="shared" si="5"/>
        <v>02CD14122104M00115OG2033911100</v>
      </c>
      <c r="B159" t="s">
        <v>152</v>
      </c>
      <c r="C159" t="s">
        <v>153</v>
      </c>
      <c r="D159" s="105" t="s">
        <v>164</v>
      </c>
      <c r="E159" s="105">
        <v>33911100</v>
      </c>
      <c r="G159" s="146">
        <v>1000000</v>
      </c>
      <c r="H159" s="146">
        <v>1000000</v>
      </c>
      <c r="I159" s="146">
        <v>1000000</v>
      </c>
      <c r="J159" s="146">
        <v>0</v>
      </c>
      <c r="K159" s="146">
        <v>0</v>
      </c>
      <c r="L159" s="146">
        <v>3000000</v>
      </c>
      <c r="M159" s="146">
        <v>3000000</v>
      </c>
      <c r="N159" s="146">
        <v>1000000</v>
      </c>
      <c r="O159" s="146">
        <v>0</v>
      </c>
      <c r="P159" s="115">
        <f t="shared" si="7"/>
        <v>-2000000</v>
      </c>
      <c r="Q159" s="115">
        <f t="shared" si="7"/>
        <v>-2000000</v>
      </c>
      <c r="R159" s="115">
        <f t="shared" si="7"/>
        <v>0</v>
      </c>
      <c r="S159" s="115">
        <f t="shared" si="6"/>
        <v>0</v>
      </c>
    </row>
    <row r="160" spans="1:19">
      <c r="A160" t="str">
        <f t="shared" si="5"/>
        <v>02CD14214081E12215O62033911100</v>
      </c>
      <c r="B160" t="s">
        <v>152</v>
      </c>
      <c r="C160" t="s">
        <v>160</v>
      </c>
      <c r="D160" s="105" t="s">
        <v>171</v>
      </c>
      <c r="E160" s="105">
        <v>33911100</v>
      </c>
      <c r="G160" s="146">
        <v>0</v>
      </c>
      <c r="H160" s="146">
        <v>1751631</v>
      </c>
      <c r="I160" s="146">
        <v>1751631</v>
      </c>
      <c r="J160" s="146">
        <v>0</v>
      </c>
      <c r="K160" s="146">
        <v>0</v>
      </c>
      <c r="L160" s="146">
        <v>0</v>
      </c>
      <c r="M160" s="146">
        <v>1754844.99</v>
      </c>
      <c r="N160" s="146">
        <v>1751631</v>
      </c>
      <c r="O160" s="146">
        <v>0</v>
      </c>
      <c r="P160" s="115">
        <f t="shared" si="7"/>
        <v>0</v>
      </c>
      <c r="Q160" s="115">
        <f t="shared" si="7"/>
        <v>-3213.9899999999907</v>
      </c>
      <c r="R160" s="115">
        <f t="shared" si="7"/>
        <v>0</v>
      </c>
      <c r="S160" s="115">
        <f t="shared" si="6"/>
        <v>0</v>
      </c>
    </row>
    <row r="161" spans="1:19">
      <c r="A161" t="str">
        <f t="shared" si="5"/>
        <v>02CD14171069E11815OG2035111100</v>
      </c>
      <c r="B161" t="s">
        <v>152</v>
      </c>
      <c r="C161" t="s">
        <v>156</v>
      </c>
      <c r="D161" s="105" t="s">
        <v>164</v>
      </c>
      <c r="E161" s="105">
        <v>35111100</v>
      </c>
      <c r="G161" s="146">
        <v>0</v>
      </c>
      <c r="H161" s="146">
        <v>0</v>
      </c>
      <c r="I161" s="146">
        <v>0</v>
      </c>
      <c r="J161" s="146">
        <v>0</v>
      </c>
      <c r="K161" s="146">
        <v>0</v>
      </c>
      <c r="L161" s="146">
        <v>1200000</v>
      </c>
      <c r="M161" s="146">
        <v>1200000</v>
      </c>
      <c r="N161" s="146">
        <v>0</v>
      </c>
      <c r="O161" s="146">
        <v>0</v>
      </c>
      <c r="P161" s="115">
        <f t="shared" si="7"/>
        <v>-1200000</v>
      </c>
      <c r="Q161" s="115">
        <f t="shared" si="7"/>
        <v>-1200000</v>
      </c>
      <c r="R161" s="115">
        <f t="shared" si="7"/>
        <v>0</v>
      </c>
      <c r="S161" s="115">
        <f t="shared" si="6"/>
        <v>0</v>
      </c>
    </row>
    <row r="162" spans="1:19">
      <c r="A162" t="str">
        <f t="shared" si="5"/>
        <v>02CD14216089S13415OG2035411100</v>
      </c>
      <c r="B162" t="s">
        <v>152</v>
      </c>
      <c r="C162" t="s">
        <v>165</v>
      </c>
      <c r="D162" s="105" t="s">
        <v>164</v>
      </c>
      <c r="E162" s="105">
        <v>35411100</v>
      </c>
      <c r="G162" s="146">
        <v>11035</v>
      </c>
      <c r="H162" s="146">
        <v>11035</v>
      </c>
      <c r="I162" s="146">
        <v>11035</v>
      </c>
      <c r="J162" s="146">
        <v>0</v>
      </c>
      <c r="K162" s="146">
        <v>0</v>
      </c>
      <c r="L162" s="146">
        <v>11035</v>
      </c>
      <c r="M162" s="146">
        <v>11035</v>
      </c>
      <c r="N162" s="146">
        <v>11035</v>
      </c>
      <c r="O162" s="146">
        <v>0</v>
      </c>
      <c r="P162" s="115">
        <f t="shared" si="7"/>
        <v>0</v>
      </c>
      <c r="Q162" s="115">
        <f t="shared" si="7"/>
        <v>0</v>
      </c>
      <c r="R162" s="115">
        <f t="shared" si="7"/>
        <v>0</v>
      </c>
      <c r="S162" s="115">
        <f t="shared" si="6"/>
        <v>0</v>
      </c>
    </row>
    <row r="163" spans="1:19">
      <c r="A163" t="str">
        <f t="shared" si="5"/>
        <v>02CD14122104M00115O22035521100</v>
      </c>
      <c r="B163" t="s">
        <v>152</v>
      </c>
      <c r="C163" t="s">
        <v>153</v>
      </c>
      <c r="D163" s="105" t="s">
        <v>169</v>
      </c>
      <c r="E163" s="105">
        <v>35521100</v>
      </c>
      <c r="G163" s="146">
        <v>3371142</v>
      </c>
      <c r="H163" s="146">
        <v>3371142</v>
      </c>
      <c r="I163" s="146">
        <v>3371142</v>
      </c>
      <c r="J163" s="146">
        <v>0</v>
      </c>
      <c r="K163" s="146">
        <v>0</v>
      </c>
      <c r="L163" s="146">
        <v>3371142</v>
      </c>
      <c r="M163" s="146">
        <v>3371142</v>
      </c>
      <c r="N163" s="146">
        <v>3371142</v>
      </c>
      <c r="O163" s="146">
        <v>0</v>
      </c>
      <c r="P163" s="115">
        <f t="shared" si="7"/>
        <v>0</v>
      </c>
      <c r="Q163" s="115">
        <f t="shared" si="7"/>
        <v>0</v>
      </c>
      <c r="R163" s="115">
        <f t="shared" si="7"/>
        <v>0</v>
      </c>
      <c r="S163" s="115">
        <f t="shared" si="6"/>
        <v>0</v>
      </c>
    </row>
    <row r="164" spans="1:19">
      <c r="A164" t="str">
        <f t="shared" si="5"/>
        <v>02CD14122104M00115O22035522100</v>
      </c>
      <c r="B164" t="s">
        <v>152</v>
      </c>
      <c r="C164" t="s">
        <v>153</v>
      </c>
      <c r="D164" s="105" t="s">
        <v>169</v>
      </c>
      <c r="E164" s="105">
        <v>35522100</v>
      </c>
      <c r="G164" s="146">
        <v>958762</v>
      </c>
      <c r="H164" s="146">
        <v>958762</v>
      </c>
      <c r="I164" s="146">
        <v>958762</v>
      </c>
      <c r="J164" s="146">
        <v>0</v>
      </c>
      <c r="K164" s="146">
        <v>0</v>
      </c>
      <c r="L164" s="146">
        <v>8628858</v>
      </c>
      <c r="M164" s="146">
        <v>8628858</v>
      </c>
      <c r="N164" s="146">
        <v>958762</v>
      </c>
      <c r="O164" s="146">
        <v>0</v>
      </c>
      <c r="P164" s="115">
        <f t="shared" si="7"/>
        <v>-7670096</v>
      </c>
      <c r="Q164" s="115">
        <f t="shared" si="7"/>
        <v>-7670096</v>
      </c>
      <c r="R164" s="115">
        <f t="shared" si="7"/>
        <v>0</v>
      </c>
      <c r="S164" s="115">
        <f t="shared" si="6"/>
        <v>0</v>
      </c>
    </row>
    <row r="165" spans="1:19">
      <c r="A165" t="str">
        <f t="shared" si="5"/>
        <v>02CD14122104M00115O22035531100</v>
      </c>
      <c r="B165" t="s">
        <v>152</v>
      </c>
      <c r="C165" t="s">
        <v>153</v>
      </c>
      <c r="D165" s="105" t="s">
        <v>169</v>
      </c>
      <c r="E165" s="105">
        <v>35531100</v>
      </c>
      <c r="G165" s="146">
        <v>1540000</v>
      </c>
      <c r="H165" s="146">
        <v>1540000</v>
      </c>
      <c r="I165" s="146">
        <v>1540000</v>
      </c>
      <c r="J165" s="146">
        <v>0</v>
      </c>
      <c r="K165" s="146">
        <v>0</v>
      </c>
      <c r="L165" s="146">
        <v>4620000</v>
      </c>
      <c r="M165" s="146">
        <v>4620000</v>
      </c>
      <c r="N165" s="146">
        <v>1540000</v>
      </c>
      <c r="O165" s="146">
        <v>0</v>
      </c>
      <c r="P165" s="115">
        <f t="shared" si="7"/>
        <v>-3080000</v>
      </c>
      <c r="Q165" s="115">
        <f t="shared" si="7"/>
        <v>-3080000</v>
      </c>
      <c r="R165" s="115">
        <f t="shared" si="7"/>
        <v>0</v>
      </c>
      <c r="S165" s="115">
        <f t="shared" si="6"/>
        <v>0</v>
      </c>
    </row>
    <row r="166" spans="1:19">
      <c r="A166" t="str">
        <f t="shared" si="5"/>
        <v>02CD14122104M00115O22035711100</v>
      </c>
      <c r="B166" t="s">
        <v>152</v>
      </c>
      <c r="C166" t="s">
        <v>153</v>
      </c>
      <c r="D166" s="105" t="s">
        <v>169</v>
      </c>
      <c r="E166" s="105">
        <v>35711100</v>
      </c>
      <c r="G166" s="146">
        <v>350000</v>
      </c>
      <c r="H166" s="146">
        <v>350000</v>
      </c>
      <c r="I166" s="146">
        <v>350000</v>
      </c>
      <c r="J166" s="146">
        <v>0</v>
      </c>
      <c r="K166" s="146">
        <v>0</v>
      </c>
      <c r="L166" s="146">
        <v>1500000</v>
      </c>
      <c r="M166" s="146">
        <v>1500000</v>
      </c>
      <c r="N166" s="146">
        <v>350000</v>
      </c>
      <c r="O166" s="146">
        <v>0</v>
      </c>
      <c r="P166" s="115">
        <f t="shared" si="7"/>
        <v>-1150000</v>
      </c>
      <c r="Q166" s="115">
        <f t="shared" si="7"/>
        <v>-1150000</v>
      </c>
      <c r="R166" s="115">
        <f t="shared" si="7"/>
        <v>0</v>
      </c>
      <c r="S166" s="115">
        <f t="shared" si="6"/>
        <v>0</v>
      </c>
    </row>
    <row r="167" spans="1:19">
      <c r="A167" t="str">
        <f t="shared" si="5"/>
        <v>02CD14122104M00115O32035711100</v>
      </c>
      <c r="B167" t="s">
        <v>152</v>
      </c>
      <c r="C167" t="s">
        <v>153</v>
      </c>
      <c r="D167" s="105" t="s">
        <v>154</v>
      </c>
      <c r="E167" s="105">
        <v>35711100</v>
      </c>
      <c r="G167" s="146">
        <v>0</v>
      </c>
      <c r="H167" s="146">
        <v>1000000</v>
      </c>
      <c r="I167" s="146">
        <v>1000000</v>
      </c>
      <c r="J167" s="146">
        <v>0</v>
      </c>
      <c r="K167" s="146">
        <v>0</v>
      </c>
      <c r="L167" s="146">
        <v>0</v>
      </c>
      <c r="M167" s="146">
        <v>1000000</v>
      </c>
      <c r="N167" s="146">
        <v>1000000</v>
      </c>
      <c r="O167" s="146">
        <v>0</v>
      </c>
      <c r="P167" s="115">
        <f t="shared" si="7"/>
        <v>0</v>
      </c>
      <c r="Q167" s="115">
        <f t="shared" si="7"/>
        <v>0</v>
      </c>
      <c r="R167" s="115">
        <f t="shared" si="7"/>
        <v>0</v>
      </c>
      <c r="S167" s="115">
        <f t="shared" si="6"/>
        <v>0</v>
      </c>
    </row>
    <row r="168" spans="1:19">
      <c r="A168" t="str">
        <f t="shared" si="5"/>
        <v>02CD14232001O00115O32035711100</v>
      </c>
      <c r="B168" t="s">
        <v>152</v>
      </c>
      <c r="C168" t="s">
        <v>155</v>
      </c>
      <c r="D168" s="105" t="s">
        <v>154</v>
      </c>
      <c r="E168" s="105">
        <v>35711100</v>
      </c>
      <c r="G168" s="146">
        <v>0</v>
      </c>
      <c r="H168" s="146">
        <v>13340</v>
      </c>
      <c r="I168" s="146">
        <v>13340</v>
      </c>
      <c r="J168" s="146">
        <v>13340</v>
      </c>
      <c r="K168" s="146">
        <v>13340</v>
      </c>
      <c r="L168" s="146">
        <v>0</v>
      </c>
      <c r="M168" s="146">
        <v>13340</v>
      </c>
      <c r="N168" s="146">
        <v>13340</v>
      </c>
      <c r="O168" s="146">
        <v>13340</v>
      </c>
      <c r="P168" s="115">
        <f t="shared" si="7"/>
        <v>0</v>
      </c>
      <c r="Q168" s="115">
        <f t="shared" si="7"/>
        <v>0</v>
      </c>
      <c r="R168" s="115">
        <f t="shared" si="7"/>
        <v>0</v>
      </c>
      <c r="S168" s="115">
        <f t="shared" si="6"/>
        <v>0</v>
      </c>
    </row>
    <row r="169" spans="1:19">
      <c r="A169" t="str">
        <f t="shared" si="5"/>
        <v>02CD14241046F03215O62035711100</v>
      </c>
      <c r="B169" t="s">
        <v>152</v>
      </c>
      <c r="C169" t="s">
        <v>162</v>
      </c>
      <c r="D169" s="105" t="s">
        <v>171</v>
      </c>
      <c r="E169" s="105">
        <v>35711100</v>
      </c>
      <c r="G169" s="146">
        <v>0</v>
      </c>
      <c r="H169" s="146">
        <v>189561</v>
      </c>
      <c r="I169" s="146">
        <v>189561</v>
      </c>
      <c r="J169" s="146">
        <v>0</v>
      </c>
      <c r="K169" s="146">
        <v>0</v>
      </c>
      <c r="L169" s="146">
        <v>0</v>
      </c>
      <c r="M169" s="146">
        <v>189561</v>
      </c>
      <c r="N169" s="146">
        <v>189561</v>
      </c>
      <c r="O169" s="146">
        <v>0</v>
      </c>
      <c r="P169" s="115">
        <f t="shared" si="7"/>
        <v>0</v>
      </c>
      <c r="Q169" s="115">
        <f t="shared" si="7"/>
        <v>0</v>
      </c>
      <c r="R169" s="115">
        <f t="shared" si="7"/>
        <v>0</v>
      </c>
      <c r="S169" s="115">
        <f t="shared" si="6"/>
        <v>0</v>
      </c>
    </row>
    <row r="170" spans="1:19">
      <c r="A170" t="str">
        <f t="shared" si="5"/>
        <v>02CD14241046F03215OB2035711100</v>
      </c>
      <c r="B170" t="s">
        <v>152</v>
      </c>
      <c r="C170" t="s">
        <v>162</v>
      </c>
      <c r="D170" s="105" t="s">
        <v>161</v>
      </c>
      <c r="E170" s="105">
        <v>35711100</v>
      </c>
      <c r="G170" s="146">
        <v>0</v>
      </c>
      <c r="H170" s="146">
        <v>0</v>
      </c>
      <c r="I170" s="146">
        <v>0</v>
      </c>
      <c r="J170" s="146">
        <v>0</v>
      </c>
      <c r="K170" s="146">
        <v>0</v>
      </c>
      <c r="L170" s="146">
        <v>0</v>
      </c>
      <c r="M170" s="146">
        <v>1324211</v>
      </c>
      <c r="N170" s="146">
        <v>0</v>
      </c>
      <c r="O170" s="146">
        <v>0</v>
      </c>
      <c r="P170" s="115">
        <f t="shared" si="7"/>
        <v>0</v>
      </c>
      <c r="Q170" s="115">
        <f t="shared" si="7"/>
        <v>-1324211</v>
      </c>
      <c r="R170" s="115">
        <f t="shared" si="7"/>
        <v>0</v>
      </c>
      <c r="S170" s="115">
        <f t="shared" si="6"/>
        <v>0</v>
      </c>
    </row>
    <row r="171" spans="1:19">
      <c r="A171" t="str">
        <f t="shared" si="5"/>
        <v>02CD14241046F03215OG2035711100</v>
      </c>
      <c r="B171" t="s">
        <v>152</v>
      </c>
      <c r="C171" t="s">
        <v>162</v>
      </c>
      <c r="D171" s="105" t="s">
        <v>164</v>
      </c>
      <c r="E171" s="105">
        <v>35711100</v>
      </c>
      <c r="G171" s="146">
        <v>0</v>
      </c>
      <c r="H171" s="146">
        <v>386228</v>
      </c>
      <c r="I171" s="146">
        <v>386228</v>
      </c>
      <c r="J171" s="146">
        <v>0</v>
      </c>
      <c r="K171" s="146">
        <v>0</v>
      </c>
      <c r="L171" s="146">
        <v>441404</v>
      </c>
      <c r="M171" s="146">
        <v>816832.01</v>
      </c>
      <c r="N171" s="146">
        <v>386228</v>
      </c>
      <c r="O171" s="146">
        <v>0</v>
      </c>
      <c r="P171" s="115">
        <f t="shared" si="7"/>
        <v>-441404</v>
      </c>
      <c r="Q171" s="115">
        <f t="shared" si="7"/>
        <v>-430604.01</v>
      </c>
      <c r="R171" s="115">
        <f t="shared" si="7"/>
        <v>0</v>
      </c>
      <c r="S171" s="115">
        <f t="shared" si="6"/>
        <v>0</v>
      </c>
    </row>
    <row r="172" spans="1:19">
      <c r="A172" t="str">
        <f t="shared" si="5"/>
        <v>02CD14122104M00115OG2035811100</v>
      </c>
      <c r="B172" t="s">
        <v>152</v>
      </c>
      <c r="C172" t="s">
        <v>153</v>
      </c>
      <c r="D172" s="105" t="s">
        <v>164</v>
      </c>
      <c r="E172" s="105">
        <v>35811100</v>
      </c>
      <c r="G172" s="146">
        <v>0</v>
      </c>
      <c r="H172" s="146">
        <v>0</v>
      </c>
      <c r="I172" s="146">
        <v>0</v>
      </c>
      <c r="J172" s="146">
        <v>0</v>
      </c>
      <c r="K172" s="146">
        <v>0</v>
      </c>
      <c r="L172" s="146">
        <v>0</v>
      </c>
      <c r="M172" s="146">
        <v>10799.99</v>
      </c>
      <c r="N172" s="146">
        <v>0</v>
      </c>
      <c r="O172" s="146">
        <v>0</v>
      </c>
      <c r="P172" s="115">
        <f t="shared" si="7"/>
        <v>0</v>
      </c>
      <c r="Q172" s="115">
        <f t="shared" si="7"/>
        <v>-10799.99</v>
      </c>
      <c r="R172" s="115">
        <f t="shared" si="7"/>
        <v>0</v>
      </c>
      <c r="S172" s="115">
        <f t="shared" si="6"/>
        <v>0</v>
      </c>
    </row>
    <row r="173" spans="1:19">
      <c r="A173" t="str">
        <f t="shared" si="5"/>
        <v>02CD14221049E12415OG2035911100</v>
      </c>
      <c r="B173" t="s">
        <v>152</v>
      </c>
      <c r="C173" t="s">
        <v>170</v>
      </c>
      <c r="D173" s="105" t="s">
        <v>164</v>
      </c>
      <c r="E173" s="105">
        <v>35911100</v>
      </c>
      <c r="G173" s="146">
        <v>500000</v>
      </c>
      <c r="H173" s="146">
        <v>500000</v>
      </c>
      <c r="I173" s="146">
        <v>500000</v>
      </c>
      <c r="J173" s="146">
        <v>0</v>
      </c>
      <c r="K173" s="146">
        <v>0</v>
      </c>
      <c r="L173" s="146">
        <v>2000000</v>
      </c>
      <c r="M173" s="146">
        <v>2000000</v>
      </c>
      <c r="N173" s="146">
        <v>500000</v>
      </c>
      <c r="O173" s="146">
        <v>0</v>
      </c>
      <c r="P173" s="115">
        <f t="shared" si="7"/>
        <v>-1500000</v>
      </c>
      <c r="Q173" s="115">
        <f t="shared" si="7"/>
        <v>-1500000</v>
      </c>
      <c r="R173" s="115">
        <f t="shared" si="7"/>
        <v>0</v>
      </c>
      <c r="S173" s="115">
        <f t="shared" si="6"/>
        <v>0</v>
      </c>
    </row>
    <row r="174" spans="1:19">
      <c r="A174" t="str">
        <f t="shared" si="5"/>
        <v>02CD14122104M00115OG2036911100</v>
      </c>
      <c r="B174" t="s">
        <v>152</v>
      </c>
      <c r="C174" t="s">
        <v>153</v>
      </c>
      <c r="D174" s="105" t="s">
        <v>164</v>
      </c>
      <c r="E174" s="105">
        <v>36911100</v>
      </c>
      <c r="G174" s="146">
        <v>500000</v>
      </c>
      <c r="H174" s="146">
        <v>335000</v>
      </c>
      <c r="I174" s="146">
        <v>335000</v>
      </c>
      <c r="J174" s="146">
        <v>55680</v>
      </c>
      <c r="K174" s="146">
        <v>55680</v>
      </c>
      <c r="L174" s="146">
        <v>1490000</v>
      </c>
      <c r="M174" s="146">
        <v>335000</v>
      </c>
      <c r="N174" s="146">
        <v>335000</v>
      </c>
      <c r="O174" s="146">
        <v>55680</v>
      </c>
      <c r="P174" s="115">
        <f t="shared" si="7"/>
        <v>-990000</v>
      </c>
      <c r="Q174" s="115">
        <f t="shared" si="7"/>
        <v>0</v>
      </c>
      <c r="R174" s="115">
        <f t="shared" si="7"/>
        <v>0</v>
      </c>
      <c r="S174" s="115">
        <f t="shared" si="6"/>
        <v>0</v>
      </c>
    </row>
    <row r="175" spans="1:19">
      <c r="A175" t="str">
        <f t="shared" si="5"/>
        <v>02CD14124004P00215OG2036911100</v>
      </c>
      <c r="B175" t="s">
        <v>152</v>
      </c>
      <c r="C175" t="s">
        <v>140</v>
      </c>
      <c r="D175" s="105" t="s">
        <v>164</v>
      </c>
      <c r="E175" s="105">
        <v>36911100</v>
      </c>
      <c r="G175" s="146">
        <v>0</v>
      </c>
      <c r="H175" s="146">
        <v>0</v>
      </c>
      <c r="I175" s="146">
        <v>0</v>
      </c>
      <c r="J175" s="146">
        <v>0</v>
      </c>
      <c r="K175" s="146">
        <v>0</v>
      </c>
      <c r="L175" s="146">
        <v>300000</v>
      </c>
      <c r="M175" s="146">
        <v>300000</v>
      </c>
      <c r="N175" s="146">
        <v>0</v>
      </c>
      <c r="O175" s="146">
        <v>0</v>
      </c>
      <c r="P175" s="115">
        <f t="shared" si="7"/>
        <v>-300000</v>
      </c>
      <c r="Q175" s="115">
        <f t="shared" si="7"/>
        <v>-300000</v>
      </c>
      <c r="R175" s="115">
        <f t="shared" si="7"/>
        <v>0</v>
      </c>
      <c r="S175" s="115">
        <f t="shared" si="6"/>
        <v>0</v>
      </c>
    </row>
    <row r="176" spans="1:19">
      <c r="A176" t="str">
        <f t="shared" si="5"/>
        <v>02CD14122104M00111112037221100</v>
      </c>
      <c r="B176" t="s">
        <v>152</v>
      </c>
      <c r="C176" t="s">
        <v>153</v>
      </c>
      <c r="D176" s="105">
        <v>111120</v>
      </c>
      <c r="E176" s="105">
        <v>37221100</v>
      </c>
      <c r="G176" s="146">
        <v>1333332</v>
      </c>
      <c r="H176" s="146">
        <v>1393331</v>
      </c>
      <c r="I176" s="146">
        <v>1393331</v>
      </c>
      <c r="J176" s="146">
        <v>1039998</v>
      </c>
      <c r="K176" s="146">
        <v>1039998</v>
      </c>
      <c r="L176" s="146">
        <v>4000000</v>
      </c>
      <c r="M176" s="146">
        <v>4000000</v>
      </c>
      <c r="N176" s="146">
        <v>1393331</v>
      </c>
      <c r="O176" s="146">
        <v>1039998</v>
      </c>
      <c r="P176" s="115">
        <f t="shared" si="7"/>
        <v>-2666668</v>
      </c>
      <c r="Q176" s="115">
        <f t="shared" si="7"/>
        <v>-2606669</v>
      </c>
      <c r="R176" s="115">
        <f t="shared" si="7"/>
        <v>0</v>
      </c>
      <c r="S176" s="115">
        <f t="shared" si="6"/>
        <v>0</v>
      </c>
    </row>
    <row r="177" spans="1:19">
      <c r="A177" t="str">
        <f t="shared" si="5"/>
        <v>02CD14124003P00115OG2038211100</v>
      </c>
      <c r="B177" t="s">
        <v>152</v>
      </c>
      <c r="C177" t="s">
        <v>139</v>
      </c>
      <c r="D177" s="105" t="s">
        <v>164</v>
      </c>
      <c r="E177" s="105">
        <v>38211100</v>
      </c>
      <c r="G177" s="146">
        <v>99316</v>
      </c>
      <c r="H177" s="146">
        <v>99316</v>
      </c>
      <c r="I177" s="146">
        <v>99316</v>
      </c>
      <c r="J177" s="146">
        <v>0</v>
      </c>
      <c r="K177" s="146">
        <v>0</v>
      </c>
      <c r="L177" s="146">
        <v>99316</v>
      </c>
      <c r="M177" s="146">
        <v>99316</v>
      </c>
      <c r="N177" s="146">
        <v>99316</v>
      </c>
      <c r="O177" s="146">
        <v>0</v>
      </c>
      <c r="P177" s="115">
        <f t="shared" si="7"/>
        <v>0</v>
      </c>
      <c r="Q177" s="115">
        <f t="shared" si="7"/>
        <v>0</v>
      </c>
      <c r="R177" s="115">
        <f t="shared" si="7"/>
        <v>0</v>
      </c>
      <c r="S177" s="115">
        <f t="shared" si="6"/>
        <v>0</v>
      </c>
    </row>
    <row r="178" spans="1:19">
      <c r="A178" t="str">
        <f t="shared" si="5"/>
        <v>02CD14124004P00215OG2038211100</v>
      </c>
      <c r="B178" t="s">
        <v>152</v>
      </c>
      <c r="C178" t="s">
        <v>140</v>
      </c>
      <c r="D178" s="105" t="s">
        <v>164</v>
      </c>
      <c r="E178" s="105">
        <v>38211100</v>
      </c>
      <c r="G178" s="146">
        <v>136278</v>
      </c>
      <c r="H178" s="146">
        <v>136278</v>
      </c>
      <c r="I178" s="146">
        <v>136278</v>
      </c>
      <c r="J178" s="146">
        <v>0</v>
      </c>
      <c r="K178" s="146">
        <v>0</v>
      </c>
      <c r="L178" s="146">
        <v>3827107</v>
      </c>
      <c r="M178" s="146">
        <v>3827107</v>
      </c>
      <c r="N178" s="146">
        <v>136278</v>
      </c>
      <c r="O178" s="146">
        <v>0</v>
      </c>
      <c r="P178" s="115">
        <f t="shared" si="7"/>
        <v>-3690829</v>
      </c>
      <c r="Q178" s="115">
        <f t="shared" si="7"/>
        <v>-3690829</v>
      </c>
      <c r="R178" s="115">
        <f t="shared" si="7"/>
        <v>0</v>
      </c>
      <c r="S178" s="115">
        <f t="shared" si="6"/>
        <v>0</v>
      </c>
    </row>
    <row r="179" spans="1:19">
      <c r="A179" t="str">
        <f t="shared" si="5"/>
        <v>02CD14268117S20015OG2038211100</v>
      </c>
      <c r="B179" t="s">
        <v>152</v>
      </c>
      <c r="C179" t="s">
        <v>172</v>
      </c>
      <c r="D179" s="105" t="s">
        <v>164</v>
      </c>
      <c r="E179" s="105">
        <v>38211100</v>
      </c>
      <c r="G179" s="146">
        <v>44140</v>
      </c>
      <c r="H179" s="146">
        <v>44140</v>
      </c>
      <c r="I179" s="146">
        <v>44140</v>
      </c>
      <c r="J179" s="146">
        <v>0</v>
      </c>
      <c r="K179" s="146">
        <v>0</v>
      </c>
      <c r="L179" s="146">
        <v>44140</v>
      </c>
      <c r="M179" s="146">
        <v>44140</v>
      </c>
      <c r="N179" s="146">
        <v>44140</v>
      </c>
      <c r="O179" s="146">
        <v>0</v>
      </c>
      <c r="P179" s="115">
        <f t="shared" si="7"/>
        <v>0</v>
      </c>
      <c r="Q179" s="115">
        <f t="shared" si="7"/>
        <v>0</v>
      </c>
      <c r="R179" s="115">
        <f t="shared" si="7"/>
        <v>0</v>
      </c>
      <c r="S179" s="115">
        <f t="shared" si="6"/>
        <v>0</v>
      </c>
    </row>
    <row r="180" spans="1:19">
      <c r="A180" t="str">
        <f t="shared" si="5"/>
        <v>02CD14268294P00415OG2038211100</v>
      </c>
      <c r="B180" t="s">
        <v>152</v>
      </c>
      <c r="C180" t="s">
        <v>168</v>
      </c>
      <c r="D180" s="105" t="s">
        <v>164</v>
      </c>
      <c r="E180" s="105">
        <v>38211100</v>
      </c>
      <c r="G180" s="146">
        <v>88281</v>
      </c>
      <c r="H180" s="146">
        <v>88281</v>
      </c>
      <c r="I180" s="146">
        <v>88281</v>
      </c>
      <c r="J180" s="146">
        <v>0</v>
      </c>
      <c r="K180" s="146">
        <v>0</v>
      </c>
      <c r="L180" s="146">
        <v>88281</v>
      </c>
      <c r="M180" s="146">
        <v>88281</v>
      </c>
      <c r="N180" s="146">
        <v>88281</v>
      </c>
      <c r="O180" s="146">
        <v>0</v>
      </c>
      <c r="P180" s="115">
        <f t="shared" si="7"/>
        <v>0</v>
      </c>
      <c r="Q180" s="115">
        <f t="shared" si="7"/>
        <v>0</v>
      </c>
      <c r="R180" s="115">
        <f t="shared" si="7"/>
        <v>0</v>
      </c>
      <c r="S180" s="115">
        <f t="shared" si="6"/>
        <v>0</v>
      </c>
    </row>
    <row r="181" spans="1:19">
      <c r="A181" t="str">
        <f t="shared" si="5"/>
        <v>02CD14124004P00215OG2038411100</v>
      </c>
      <c r="B181" t="s">
        <v>152</v>
      </c>
      <c r="C181" t="s">
        <v>140</v>
      </c>
      <c r="D181" s="105" t="s">
        <v>164</v>
      </c>
      <c r="E181" s="105">
        <v>38411100</v>
      </c>
      <c r="G181" s="146">
        <v>383350</v>
      </c>
      <c r="H181" s="146">
        <v>383350</v>
      </c>
      <c r="I181" s="146">
        <v>383350</v>
      </c>
      <c r="J181" s="146">
        <v>0</v>
      </c>
      <c r="K181" s="146">
        <v>0</v>
      </c>
      <c r="L181" s="146">
        <v>383350</v>
      </c>
      <c r="M181" s="146">
        <v>383350</v>
      </c>
      <c r="N181" s="146">
        <v>383350</v>
      </c>
      <c r="O181" s="146">
        <v>0</v>
      </c>
      <c r="P181" s="115">
        <f t="shared" si="7"/>
        <v>0</v>
      </c>
      <c r="Q181" s="115">
        <f t="shared" si="7"/>
        <v>0</v>
      </c>
      <c r="R181" s="115">
        <f t="shared" si="7"/>
        <v>0</v>
      </c>
      <c r="S181" s="115">
        <f t="shared" si="6"/>
        <v>0</v>
      </c>
    </row>
    <row r="182" spans="1:19">
      <c r="A182" t="str">
        <f t="shared" si="5"/>
        <v>02CD14122104M00115O32039111100</v>
      </c>
      <c r="B182" t="s">
        <v>152</v>
      </c>
      <c r="C182" t="s">
        <v>153</v>
      </c>
      <c r="D182" s="105" t="s">
        <v>154</v>
      </c>
      <c r="E182" s="105">
        <v>39111100</v>
      </c>
      <c r="G182" s="146">
        <v>500000</v>
      </c>
      <c r="H182" s="146">
        <v>883350</v>
      </c>
      <c r="I182" s="146">
        <v>883350</v>
      </c>
      <c r="J182" s="146">
        <v>159496.66</v>
      </c>
      <c r="K182" s="146">
        <v>159496.66</v>
      </c>
      <c r="L182" s="146">
        <v>2500000</v>
      </c>
      <c r="M182" s="146">
        <v>2500000</v>
      </c>
      <c r="N182" s="146">
        <v>500000</v>
      </c>
      <c r="O182" s="146">
        <v>159496.66</v>
      </c>
      <c r="P182" s="115">
        <f t="shared" si="7"/>
        <v>-2000000</v>
      </c>
      <c r="Q182" s="115">
        <f t="shared" si="7"/>
        <v>-1616650</v>
      </c>
      <c r="R182" s="115">
        <f t="shared" si="7"/>
        <v>383350</v>
      </c>
      <c r="S182" s="115">
        <f t="shared" si="6"/>
        <v>0</v>
      </c>
    </row>
    <row r="183" spans="1:19">
      <c r="A183" t="str">
        <f t="shared" si="5"/>
        <v>02CD14122104M00115O32039211100</v>
      </c>
      <c r="B183" t="s">
        <v>152</v>
      </c>
      <c r="C183" t="s">
        <v>153</v>
      </c>
      <c r="D183" s="105" t="s">
        <v>154</v>
      </c>
      <c r="E183" s="105">
        <v>39211100</v>
      </c>
      <c r="G183" s="146">
        <v>1500000</v>
      </c>
      <c r="H183" s="146">
        <v>1500000</v>
      </c>
      <c r="I183" s="146">
        <v>1500000</v>
      </c>
      <c r="J183" s="146">
        <v>972297</v>
      </c>
      <c r="K183" s="146">
        <v>972297</v>
      </c>
      <c r="L183" s="146">
        <v>4500000</v>
      </c>
      <c r="M183" s="146">
        <v>4500000</v>
      </c>
      <c r="N183" s="146">
        <v>1500000</v>
      </c>
      <c r="O183" s="146">
        <v>972297</v>
      </c>
      <c r="P183" s="115">
        <f t="shared" si="7"/>
        <v>-3000000</v>
      </c>
      <c r="Q183" s="115">
        <f t="shared" si="7"/>
        <v>-3000000</v>
      </c>
      <c r="R183" s="115">
        <f t="shared" si="7"/>
        <v>0</v>
      </c>
      <c r="S183" s="115">
        <f t="shared" si="6"/>
        <v>0</v>
      </c>
    </row>
    <row r="184" spans="1:19">
      <c r="A184" t="str">
        <f t="shared" si="5"/>
        <v>02CD14241046F03215OG2039911100</v>
      </c>
      <c r="B184" t="s">
        <v>152</v>
      </c>
      <c r="C184" t="s">
        <v>162</v>
      </c>
      <c r="D184" s="105" t="s">
        <v>164</v>
      </c>
      <c r="E184" s="105">
        <v>39911100</v>
      </c>
      <c r="G184" s="146">
        <v>165526</v>
      </c>
      <c r="H184" s="146">
        <v>165526</v>
      </c>
      <c r="I184" s="146">
        <v>165526</v>
      </c>
      <c r="J184" s="146">
        <v>0</v>
      </c>
      <c r="K184" s="146">
        <v>0</v>
      </c>
      <c r="L184" s="146">
        <v>165526</v>
      </c>
      <c r="M184" s="146">
        <v>165526</v>
      </c>
      <c r="N184" s="146">
        <v>165526</v>
      </c>
      <c r="O184" s="146">
        <v>0</v>
      </c>
      <c r="P184" s="115">
        <f t="shared" si="7"/>
        <v>0</v>
      </c>
      <c r="Q184" s="115">
        <f t="shared" si="7"/>
        <v>0</v>
      </c>
      <c r="R184" s="115">
        <f t="shared" si="7"/>
        <v>0</v>
      </c>
      <c r="S184" s="115">
        <f t="shared" si="6"/>
        <v>0</v>
      </c>
    </row>
    <row r="185" spans="1:19">
      <c r="A185" t="str">
        <f t="shared" si="5"/>
        <v>02CD14241046F03215OG2039921100</v>
      </c>
      <c r="B185" t="s">
        <v>152</v>
      </c>
      <c r="C185" t="s">
        <v>162</v>
      </c>
      <c r="D185" s="105" t="s">
        <v>164</v>
      </c>
      <c r="E185" s="105">
        <v>39921100</v>
      </c>
      <c r="G185" s="146">
        <v>55175</v>
      </c>
      <c r="H185" s="146">
        <v>55175</v>
      </c>
      <c r="I185" s="146">
        <v>55175</v>
      </c>
      <c r="J185" s="146">
        <v>0</v>
      </c>
      <c r="K185" s="146">
        <v>0</v>
      </c>
      <c r="L185" s="146">
        <v>55175</v>
      </c>
      <c r="M185" s="146">
        <v>55175</v>
      </c>
      <c r="N185" s="146">
        <v>55175</v>
      </c>
      <c r="O185" s="146">
        <v>0</v>
      </c>
      <c r="P185" s="115">
        <f t="shared" si="7"/>
        <v>0</v>
      </c>
      <c r="Q185" s="115">
        <f t="shared" si="7"/>
        <v>0</v>
      </c>
      <c r="R185" s="115">
        <f t="shared" si="7"/>
        <v>0</v>
      </c>
      <c r="S185" s="115">
        <f t="shared" si="6"/>
        <v>0</v>
      </c>
    </row>
    <row r="186" spans="1:19">
      <c r="A186" t="str">
        <f t="shared" si="5"/>
        <v>02CD14171063S14015O52044191177</v>
      </c>
      <c r="B186" t="s">
        <v>152</v>
      </c>
      <c r="C186" t="s">
        <v>173</v>
      </c>
      <c r="D186" s="105" t="s">
        <v>159</v>
      </c>
      <c r="E186" s="105">
        <v>44191177</v>
      </c>
      <c r="G186" s="146">
        <v>2000000</v>
      </c>
      <c r="H186" s="146">
        <v>2000000</v>
      </c>
      <c r="I186" s="146">
        <v>2000000</v>
      </c>
      <c r="J186" s="146">
        <v>545448</v>
      </c>
      <c r="K186" s="146">
        <v>545448</v>
      </c>
      <c r="L186" s="146">
        <v>2000000</v>
      </c>
      <c r="M186" s="146">
        <v>2000000</v>
      </c>
      <c r="N186" s="146">
        <v>2000000</v>
      </c>
      <c r="O186" s="146">
        <v>545448</v>
      </c>
      <c r="P186" s="115">
        <f t="shared" si="7"/>
        <v>0</v>
      </c>
      <c r="Q186" s="115">
        <f t="shared" si="7"/>
        <v>0</v>
      </c>
      <c r="R186" s="115">
        <f t="shared" si="7"/>
        <v>0</v>
      </c>
      <c r="S186" s="115">
        <f t="shared" si="6"/>
        <v>0</v>
      </c>
    </row>
    <row r="187" spans="1:19">
      <c r="A187" t="str">
        <f t="shared" si="5"/>
        <v>02CD14215030S13915O22044191177</v>
      </c>
      <c r="B187" t="s">
        <v>152</v>
      </c>
      <c r="C187" t="s">
        <v>174</v>
      </c>
      <c r="D187" s="105" t="s">
        <v>169</v>
      </c>
      <c r="E187" s="105">
        <v>44191177</v>
      </c>
      <c r="G187" s="146">
        <v>13637629</v>
      </c>
      <c r="H187" s="146">
        <v>13637629</v>
      </c>
      <c r="I187" s="146">
        <v>13637629</v>
      </c>
      <c r="J187" s="146">
        <v>1125820</v>
      </c>
      <c r="K187" s="146">
        <v>1125820</v>
      </c>
      <c r="L187" s="146">
        <v>39742000</v>
      </c>
      <c r="M187" s="146">
        <v>39742000</v>
      </c>
      <c r="N187" s="146">
        <v>13637629</v>
      </c>
      <c r="O187" s="146">
        <v>1125820</v>
      </c>
      <c r="P187" s="115">
        <f t="shared" si="7"/>
        <v>-26104371</v>
      </c>
      <c r="Q187" s="115">
        <f t="shared" si="7"/>
        <v>-26104371</v>
      </c>
      <c r="R187" s="115">
        <f t="shared" si="7"/>
        <v>0</v>
      </c>
      <c r="S187" s="115">
        <f t="shared" si="6"/>
        <v>0</v>
      </c>
    </row>
    <row r="188" spans="1:19">
      <c r="A188" t="str">
        <f t="shared" si="5"/>
        <v>02CD14216089S13415O22044191177</v>
      </c>
      <c r="B188" t="s">
        <v>152</v>
      </c>
      <c r="C188" t="s">
        <v>165</v>
      </c>
      <c r="D188" s="105" t="s">
        <v>169</v>
      </c>
      <c r="E188" s="105">
        <v>44191177</v>
      </c>
      <c r="G188" s="146">
        <v>266400</v>
      </c>
      <c r="H188" s="146">
        <v>266400</v>
      </c>
      <c r="I188" s="146">
        <v>266400</v>
      </c>
      <c r="J188" s="146">
        <v>266400</v>
      </c>
      <c r="K188" s="146">
        <v>266400</v>
      </c>
      <c r="L188" s="146">
        <v>976800</v>
      </c>
      <c r="M188" s="146">
        <v>976800</v>
      </c>
      <c r="N188" s="146">
        <v>266400</v>
      </c>
      <c r="O188" s="146">
        <v>266400</v>
      </c>
      <c r="P188" s="115">
        <f t="shared" si="7"/>
        <v>-710400</v>
      </c>
      <c r="Q188" s="115">
        <f t="shared" si="7"/>
        <v>-710400</v>
      </c>
      <c r="R188" s="115">
        <f t="shared" si="7"/>
        <v>0</v>
      </c>
      <c r="S188" s="115">
        <f t="shared" si="6"/>
        <v>0</v>
      </c>
    </row>
    <row r="189" spans="1:19">
      <c r="A189" t="str">
        <f t="shared" si="5"/>
        <v>02CD14222031S13515O22044191177</v>
      </c>
      <c r="B189" t="s">
        <v>152</v>
      </c>
      <c r="C189" t="s">
        <v>175</v>
      </c>
      <c r="D189" s="105" t="s">
        <v>169</v>
      </c>
      <c r="E189" s="105">
        <v>44191177</v>
      </c>
      <c r="G189" s="146">
        <v>1000000</v>
      </c>
      <c r="H189" s="146">
        <v>1000000</v>
      </c>
      <c r="I189" s="146">
        <v>1000000</v>
      </c>
      <c r="J189" s="146">
        <v>0</v>
      </c>
      <c r="K189" s="146">
        <v>0</v>
      </c>
      <c r="L189" s="146">
        <v>1000000</v>
      </c>
      <c r="M189" s="146">
        <v>1000000</v>
      </c>
      <c r="N189" s="146">
        <v>1000000</v>
      </c>
      <c r="O189" s="146">
        <v>0</v>
      </c>
      <c r="P189" s="115">
        <f t="shared" si="7"/>
        <v>0</v>
      </c>
      <c r="Q189" s="115">
        <f t="shared" si="7"/>
        <v>0</v>
      </c>
      <c r="R189" s="115">
        <f t="shared" si="7"/>
        <v>0</v>
      </c>
      <c r="S189" s="115">
        <f t="shared" si="6"/>
        <v>0</v>
      </c>
    </row>
    <row r="190" spans="1:19">
      <c r="A190" t="str">
        <f t="shared" si="5"/>
        <v>02CD14222055S13715O22044191177</v>
      </c>
      <c r="B190" t="s">
        <v>152</v>
      </c>
      <c r="C190" t="s">
        <v>176</v>
      </c>
      <c r="D190" s="105" t="s">
        <v>169</v>
      </c>
      <c r="E190" s="105">
        <v>44191177</v>
      </c>
      <c r="G190" s="146">
        <v>4583332</v>
      </c>
      <c r="H190" s="146">
        <v>4583332</v>
      </c>
      <c r="I190" s="146">
        <v>4583332</v>
      </c>
      <c r="J190" s="146">
        <v>1340820</v>
      </c>
      <c r="K190" s="146">
        <v>1340820</v>
      </c>
      <c r="L190" s="146">
        <v>13750000</v>
      </c>
      <c r="M190" s="146">
        <v>13750000</v>
      </c>
      <c r="N190" s="146">
        <v>4583332</v>
      </c>
      <c r="O190" s="146">
        <v>1340820</v>
      </c>
      <c r="P190" s="115">
        <f t="shared" si="7"/>
        <v>-9166668</v>
      </c>
      <c r="Q190" s="115">
        <f t="shared" si="7"/>
        <v>-9166668</v>
      </c>
      <c r="R190" s="115">
        <f t="shared" si="7"/>
        <v>0</v>
      </c>
      <c r="S190" s="115">
        <f t="shared" si="6"/>
        <v>0</v>
      </c>
    </row>
    <row r="191" spans="1:19">
      <c r="A191" t="str">
        <f t="shared" si="5"/>
        <v>02CD14222095S13315O22044191177</v>
      </c>
      <c r="B191" t="s">
        <v>152</v>
      </c>
      <c r="C191" t="s">
        <v>177</v>
      </c>
      <c r="D191" s="105" t="s">
        <v>169</v>
      </c>
      <c r="E191" s="105">
        <v>44191177</v>
      </c>
      <c r="G191" s="146">
        <v>2333332</v>
      </c>
      <c r="H191" s="146">
        <v>2333332</v>
      </c>
      <c r="I191" s="146">
        <v>2333332</v>
      </c>
      <c r="J191" s="146">
        <v>1272720</v>
      </c>
      <c r="K191" s="146">
        <v>1272720</v>
      </c>
      <c r="L191" s="146">
        <v>7000000</v>
      </c>
      <c r="M191" s="146">
        <v>7000000</v>
      </c>
      <c r="N191" s="146">
        <v>2333332</v>
      </c>
      <c r="O191" s="146">
        <v>1272720</v>
      </c>
      <c r="P191" s="115">
        <f t="shared" si="7"/>
        <v>-4666668</v>
      </c>
      <c r="Q191" s="115">
        <f t="shared" si="7"/>
        <v>-4666668</v>
      </c>
      <c r="R191" s="115">
        <f t="shared" si="7"/>
        <v>0</v>
      </c>
      <c r="S191" s="115">
        <f t="shared" si="6"/>
        <v>0</v>
      </c>
    </row>
    <row r="192" spans="1:19">
      <c r="A192" t="str">
        <f t="shared" si="5"/>
        <v>02CD14226108S13615O52044191177</v>
      </c>
      <c r="B192" t="s">
        <v>152</v>
      </c>
      <c r="C192" t="s">
        <v>178</v>
      </c>
      <c r="D192" s="105" t="s">
        <v>159</v>
      </c>
      <c r="E192" s="105">
        <v>44191177</v>
      </c>
      <c r="G192" s="146">
        <v>2000000</v>
      </c>
      <c r="H192" s="146">
        <v>2000000</v>
      </c>
      <c r="I192" s="146">
        <v>2000000</v>
      </c>
      <c r="J192" s="146">
        <v>545454</v>
      </c>
      <c r="K192" s="146">
        <v>545454</v>
      </c>
      <c r="L192" s="146">
        <v>2000000</v>
      </c>
      <c r="M192" s="146">
        <v>2000000</v>
      </c>
      <c r="N192" s="146">
        <v>2000000</v>
      </c>
      <c r="O192" s="146">
        <v>545454</v>
      </c>
      <c r="P192" s="115">
        <f t="shared" si="7"/>
        <v>0</v>
      </c>
      <c r="Q192" s="115">
        <f t="shared" si="7"/>
        <v>0</v>
      </c>
      <c r="R192" s="115">
        <f t="shared" si="7"/>
        <v>0</v>
      </c>
      <c r="S192" s="115">
        <f t="shared" si="6"/>
        <v>0</v>
      </c>
    </row>
    <row r="193" spans="1:19">
      <c r="A193" t="str">
        <f t="shared" si="5"/>
        <v>02CD14231064S20515O22044191177</v>
      </c>
      <c r="B193" t="s">
        <v>152</v>
      </c>
      <c r="C193" t="s">
        <v>157</v>
      </c>
      <c r="D193" s="105" t="s">
        <v>169</v>
      </c>
      <c r="E193" s="105">
        <v>44191177</v>
      </c>
      <c r="G193" s="146">
        <v>100000</v>
      </c>
      <c r="H193" s="146">
        <v>100000</v>
      </c>
      <c r="I193" s="146">
        <v>100000</v>
      </c>
      <c r="J193" s="146">
        <v>100000</v>
      </c>
      <c r="K193" s="146">
        <v>100000</v>
      </c>
      <c r="L193" s="146">
        <v>500000</v>
      </c>
      <c r="M193" s="146">
        <v>500000</v>
      </c>
      <c r="N193" s="146">
        <v>100000</v>
      </c>
      <c r="O193" s="146">
        <v>100000</v>
      </c>
      <c r="P193" s="115">
        <f t="shared" si="7"/>
        <v>-400000</v>
      </c>
      <c r="Q193" s="115">
        <f t="shared" si="7"/>
        <v>-400000</v>
      </c>
      <c r="R193" s="115">
        <f t="shared" si="7"/>
        <v>0</v>
      </c>
      <c r="S193" s="115">
        <f t="shared" si="6"/>
        <v>0</v>
      </c>
    </row>
    <row r="194" spans="1:19">
      <c r="A194" t="str">
        <f t="shared" ref="A194:A223" si="8">B194&amp;C194&amp;D194&amp;E194&amp;F194</f>
        <v>02CD14241046S13815O22044191177</v>
      </c>
      <c r="B194" t="s">
        <v>152</v>
      </c>
      <c r="C194" t="s">
        <v>179</v>
      </c>
      <c r="D194" s="105" t="s">
        <v>169</v>
      </c>
      <c r="E194" s="105">
        <v>44191177</v>
      </c>
      <c r="G194" s="146">
        <v>1641750</v>
      </c>
      <c r="H194" s="146">
        <v>1641750</v>
      </c>
      <c r="I194" s="146">
        <v>1641750</v>
      </c>
      <c r="J194" s="146">
        <v>596997</v>
      </c>
      <c r="K194" s="146">
        <v>596997</v>
      </c>
      <c r="L194" s="146">
        <v>2189000</v>
      </c>
      <c r="M194" s="146">
        <v>2189000</v>
      </c>
      <c r="N194" s="146">
        <v>1641750</v>
      </c>
      <c r="O194" s="146">
        <v>596997</v>
      </c>
      <c r="P194" s="115">
        <f t="shared" si="7"/>
        <v>-547250</v>
      </c>
      <c r="Q194" s="115">
        <f t="shared" si="7"/>
        <v>-547250</v>
      </c>
      <c r="R194" s="115">
        <f t="shared" si="7"/>
        <v>0</v>
      </c>
      <c r="S194" s="115">
        <f t="shared" si="7"/>
        <v>0</v>
      </c>
    </row>
    <row r="195" spans="1:19">
      <c r="A195" t="str">
        <f t="shared" si="8"/>
        <v>02CD14242077S20815OB2044191177</v>
      </c>
      <c r="B195" t="s">
        <v>152</v>
      </c>
      <c r="C195" t="s">
        <v>180</v>
      </c>
      <c r="D195" s="105" t="s">
        <v>161</v>
      </c>
      <c r="E195" s="105">
        <v>44191177</v>
      </c>
      <c r="G195" s="146">
        <v>2506666</v>
      </c>
      <c r="H195" s="146">
        <v>2506666</v>
      </c>
      <c r="I195" s="146">
        <v>2506666</v>
      </c>
      <c r="J195" s="146">
        <v>2363000</v>
      </c>
      <c r="K195" s="146">
        <v>2363000</v>
      </c>
      <c r="L195" s="146">
        <v>7520000</v>
      </c>
      <c r="M195" s="146">
        <v>7520000</v>
      </c>
      <c r="N195" s="146">
        <v>2506666</v>
      </c>
      <c r="O195" s="146">
        <v>2363000</v>
      </c>
      <c r="P195" s="115">
        <f t="shared" ref="P195:S223" si="9">G195-L195</f>
        <v>-5013334</v>
      </c>
      <c r="Q195" s="115">
        <f t="shared" si="9"/>
        <v>-5013334</v>
      </c>
      <c r="R195" s="115">
        <f t="shared" si="9"/>
        <v>0</v>
      </c>
      <c r="S195" s="115">
        <f t="shared" si="9"/>
        <v>0</v>
      </c>
    </row>
    <row r="196" spans="1:19">
      <c r="A196" t="str">
        <f t="shared" si="8"/>
        <v>02CD14242078S20615OB2044191177</v>
      </c>
      <c r="B196" t="s">
        <v>152</v>
      </c>
      <c r="C196" t="s">
        <v>181</v>
      </c>
      <c r="D196" s="105" t="s">
        <v>161</v>
      </c>
      <c r="E196" s="105">
        <v>44191177</v>
      </c>
      <c r="G196" s="146">
        <v>1500000</v>
      </c>
      <c r="H196" s="146">
        <v>1500000</v>
      </c>
      <c r="I196" s="146">
        <v>1500000</v>
      </c>
      <c r="J196" s="146">
        <v>409050</v>
      </c>
      <c r="K196" s="146">
        <v>409050</v>
      </c>
      <c r="L196" s="146">
        <v>1500000</v>
      </c>
      <c r="M196" s="146">
        <v>1500000</v>
      </c>
      <c r="N196" s="146">
        <v>1500000</v>
      </c>
      <c r="O196" s="146">
        <v>409050</v>
      </c>
      <c r="P196" s="115">
        <f t="shared" si="9"/>
        <v>0</v>
      </c>
      <c r="Q196" s="115">
        <f t="shared" si="9"/>
        <v>0</v>
      </c>
      <c r="R196" s="115">
        <f t="shared" si="9"/>
        <v>0</v>
      </c>
      <c r="S196" s="115">
        <f t="shared" si="9"/>
        <v>0</v>
      </c>
    </row>
    <row r="197" spans="1:19">
      <c r="A197" t="str">
        <f t="shared" si="8"/>
        <v>02CD14244050S12715O22044191177</v>
      </c>
      <c r="B197" t="s">
        <v>152</v>
      </c>
      <c r="C197" t="s">
        <v>163</v>
      </c>
      <c r="D197" s="105" t="s">
        <v>169</v>
      </c>
      <c r="E197" s="105">
        <v>44191177</v>
      </c>
      <c r="G197" s="146">
        <v>1756368</v>
      </c>
      <c r="H197" s="146">
        <v>1756368</v>
      </c>
      <c r="I197" s="146">
        <v>1756368</v>
      </c>
      <c r="J197" s="146">
        <v>585452.72</v>
      </c>
      <c r="K197" s="146">
        <v>585452.72</v>
      </c>
      <c r="L197" s="146">
        <v>6440000</v>
      </c>
      <c r="M197" s="146">
        <v>6440000</v>
      </c>
      <c r="N197" s="146">
        <v>1756368</v>
      </c>
      <c r="O197" s="146">
        <v>585452.72</v>
      </c>
      <c r="P197" s="115">
        <f t="shared" si="9"/>
        <v>-4683632</v>
      </c>
      <c r="Q197" s="115">
        <f t="shared" si="9"/>
        <v>-4683632</v>
      </c>
      <c r="R197" s="115">
        <f t="shared" si="9"/>
        <v>0</v>
      </c>
      <c r="S197" s="115">
        <f t="shared" si="9"/>
        <v>0</v>
      </c>
    </row>
    <row r="198" spans="1:19">
      <c r="A198" t="str">
        <f t="shared" si="8"/>
        <v>02CD14252129S12915O52044191177</v>
      </c>
      <c r="B198" t="s">
        <v>152</v>
      </c>
      <c r="C198" t="s">
        <v>182</v>
      </c>
      <c r="D198" s="105" t="s">
        <v>159</v>
      </c>
      <c r="E198" s="105">
        <v>44191177</v>
      </c>
      <c r="G198" s="146">
        <v>1000000</v>
      </c>
      <c r="H198" s="146">
        <v>1000000</v>
      </c>
      <c r="I198" s="146">
        <v>1000000</v>
      </c>
      <c r="J198" s="146">
        <v>500000</v>
      </c>
      <c r="K198" s="146">
        <v>500000</v>
      </c>
      <c r="L198" s="146">
        <v>1000000</v>
      </c>
      <c r="M198" s="146">
        <v>1000000</v>
      </c>
      <c r="N198" s="146">
        <v>1000000</v>
      </c>
      <c r="O198" s="146">
        <v>500000</v>
      </c>
      <c r="P198" s="115">
        <f t="shared" si="9"/>
        <v>0</v>
      </c>
      <c r="Q198" s="115">
        <f t="shared" si="9"/>
        <v>0</v>
      </c>
      <c r="R198" s="115">
        <f t="shared" si="9"/>
        <v>0</v>
      </c>
      <c r="S198" s="115">
        <f t="shared" si="9"/>
        <v>0</v>
      </c>
    </row>
    <row r="199" spans="1:19">
      <c r="A199" t="str">
        <f t="shared" si="8"/>
        <v>02CD14256129S13011112044191177</v>
      </c>
      <c r="B199" t="s">
        <v>152</v>
      </c>
      <c r="C199" t="s">
        <v>183</v>
      </c>
      <c r="D199" s="105">
        <v>111120</v>
      </c>
      <c r="E199" s="105">
        <v>44191177</v>
      </c>
      <c r="G199" s="146">
        <v>2293332</v>
      </c>
      <c r="H199" s="146">
        <v>2293332</v>
      </c>
      <c r="I199" s="146">
        <v>2293332</v>
      </c>
      <c r="J199" s="146">
        <v>75540</v>
      </c>
      <c r="K199" s="146">
        <v>75540</v>
      </c>
      <c r="L199" s="146">
        <v>6880000</v>
      </c>
      <c r="M199" s="146">
        <v>6880000</v>
      </c>
      <c r="N199" s="146">
        <v>2293332</v>
      </c>
      <c r="O199" s="146">
        <v>75540</v>
      </c>
      <c r="P199" s="115">
        <f t="shared" si="9"/>
        <v>-4586668</v>
      </c>
      <c r="Q199" s="115">
        <f t="shared" si="9"/>
        <v>-4586668</v>
      </c>
      <c r="R199" s="115">
        <f t="shared" si="9"/>
        <v>0</v>
      </c>
      <c r="S199" s="115">
        <f t="shared" si="9"/>
        <v>0</v>
      </c>
    </row>
    <row r="200" spans="1:19">
      <c r="A200" t="str">
        <f t="shared" si="8"/>
        <v>02CD14256129S13215O22044191177</v>
      </c>
      <c r="B200" t="s">
        <v>152</v>
      </c>
      <c r="C200" t="s">
        <v>184</v>
      </c>
      <c r="D200" s="105" t="s">
        <v>169</v>
      </c>
      <c r="E200" s="105">
        <v>44191177</v>
      </c>
      <c r="G200" s="146">
        <v>505000</v>
      </c>
      <c r="H200" s="146">
        <v>505000</v>
      </c>
      <c r="I200" s="146">
        <v>505000</v>
      </c>
      <c r="J200" s="146">
        <v>50500</v>
      </c>
      <c r="K200" s="146">
        <v>50500</v>
      </c>
      <c r="L200" s="146">
        <v>505000</v>
      </c>
      <c r="M200" s="146">
        <v>505000</v>
      </c>
      <c r="N200" s="146">
        <v>505000</v>
      </c>
      <c r="O200" s="146">
        <v>50500</v>
      </c>
      <c r="P200" s="115">
        <f t="shared" si="9"/>
        <v>0</v>
      </c>
      <c r="Q200" s="115">
        <f t="shared" si="9"/>
        <v>0</v>
      </c>
      <c r="R200" s="115">
        <f t="shared" si="9"/>
        <v>0</v>
      </c>
      <c r="S200" s="115">
        <f t="shared" si="9"/>
        <v>0</v>
      </c>
    </row>
    <row r="201" spans="1:19">
      <c r="A201" t="str">
        <f t="shared" si="8"/>
        <v>02CD14262017S12615OB2044191177</v>
      </c>
      <c r="B201" t="s">
        <v>152</v>
      </c>
      <c r="C201" t="s">
        <v>166</v>
      </c>
      <c r="D201" s="105" t="s">
        <v>161</v>
      </c>
      <c r="E201" s="105">
        <v>44191177</v>
      </c>
      <c r="G201" s="146">
        <v>2000000</v>
      </c>
      <c r="H201" s="146">
        <v>2000000</v>
      </c>
      <c r="I201" s="146">
        <v>2000000</v>
      </c>
      <c r="J201" s="146">
        <v>268500</v>
      </c>
      <c r="K201" s="146">
        <v>268500</v>
      </c>
      <c r="L201" s="146">
        <v>2000000</v>
      </c>
      <c r="M201" s="146">
        <v>2000000</v>
      </c>
      <c r="N201" s="146">
        <v>2000000</v>
      </c>
      <c r="O201" s="146">
        <v>268500</v>
      </c>
      <c r="P201" s="115">
        <f t="shared" si="9"/>
        <v>0</v>
      </c>
      <c r="Q201" s="115">
        <f t="shared" si="9"/>
        <v>0</v>
      </c>
      <c r="R201" s="115">
        <f t="shared" si="9"/>
        <v>0</v>
      </c>
      <c r="S201" s="115">
        <f t="shared" si="9"/>
        <v>0</v>
      </c>
    </row>
    <row r="202" spans="1:19">
      <c r="A202" t="str">
        <f t="shared" si="8"/>
        <v>02CD14268019S20715O22044191177</v>
      </c>
      <c r="B202" t="s">
        <v>152</v>
      </c>
      <c r="C202" t="s">
        <v>185</v>
      </c>
      <c r="D202" s="105" t="s">
        <v>169</v>
      </c>
      <c r="E202" s="105">
        <v>44191177</v>
      </c>
      <c r="G202" s="146">
        <v>296000</v>
      </c>
      <c r="H202" s="146">
        <v>296000</v>
      </c>
      <c r="I202" s="146">
        <v>296000</v>
      </c>
      <c r="J202" s="146">
        <v>296000</v>
      </c>
      <c r="K202" s="146">
        <v>296000</v>
      </c>
      <c r="L202" s="146">
        <v>1000000</v>
      </c>
      <c r="M202" s="146">
        <v>1000000</v>
      </c>
      <c r="N202" s="146">
        <v>296000</v>
      </c>
      <c r="O202" s="146">
        <v>296000</v>
      </c>
      <c r="P202" s="115">
        <f t="shared" si="9"/>
        <v>-704000</v>
      </c>
      <c r="Q202" s="115">
        <f t="shared" si="9"/>
        <v>-704000</v>
      </c>
      <c r="R202" s="115">
        <f t="shared" si="9"/>
        <v>0</v>
      </c>
      <c r="S202" s="115">
        <f t="shared" si="9"/>
        <v>0</v>
      </c>
    </row>
    <row r="203" spans="1:19">
      <c r="A203" t="str">
        <f t="shared" si="8"/>
        <v>02CD14268032S12815O22044191177</v>
      </c>
      <c r="B203" t="s">
        <v>152</v>
      </c>
      <c r="C203" t="s">
        <v>158</v>
      </c>
      <c r="D203" s="105" t="s">
        <v>169</v>
      </c>
      <c r="E203" s="105">
        <v>44191177</v>
      </c>
      <c r="G203" s="146">
        <v>638200</v>
      </c>
      <c r="H203" s="146">
        <v>638200</v>
      </c>
      <c r="I203" s="146">
        <v>638200</v>
      </c>
      <c r="J203" s="146">
        <v>47725</v>
      </c>
      <c r="K203" s="146">
        <v>47725</v>
      </c>
      <c r="L203" s="146">
        <v>3000000</v>
      </c>
      <c r="M203" s="146">
        <v>3000000</v>
      </c>
      <c r="N203" s="146">
        <v>638200</v>
      </c>
      <c r="O203" s="146">
        <v>47725</v>
      </c>
      <c r="P203" s="115">
        <f t="shared" si="9"/>
        <v>-2361800</v>
      </c>
      <c r="Q203" s="115">
        <f t="shared" si="9"/>
        <v>-2361800</v>
      </c>
      <c r="R203" s="115">
        <f t="shared" si="9"/>
        <v>0</v>
      </c>
      <c r="S203" s="115">
        <f t="shared" si="9"/>
        <v>0</v>
      </c>
    </row>
    <row r="204" spans="1:19">
      <c r="A204" t="str">
        <f t="shared" si="8"/>
        <v>02CD14268117S20015O22044191177</v>
      </c>
      <c r="B204" t="s">
        <v>152</v>
      </c>
      <c r="C204" t="s">
        <v>172</v>
      </c>
      <c r="D204" s="105" t="s">
        <v>169</v>
      </c>
      <c r="E204" s="105">
        <v>44191177</v>
      </c>
      <c r="G204" s="146">
        <v>151200</v>
      </c>
      <c r="H204" s="146">
        <v>151200</v>
      </c>
      <c r="I204" s="146">
        <v>151200</v>
      </c>
      <c r="J204" s="146">
        <v>151200</v>
      </c>
      <c r="K204" s="146">
        <v>151200</v>
      </c>
      <c r="L204" s="146">
        <v>1500000</v>
      </c>
      <c r="M204" s="146">
        <v>1500000</v>
      </c>
      <c r="N204" s="146">
        <v>151200</v>
      </c>
      <c r="O204" s="146">
        <v>151200</v>
      </c>
      <c r="P204" s="115">
        <f t="shared" si="9"/>
        <v>-1348800</v>
      </c>
      <c r="Q204" s="115">
        <f t="shared" si="9"/>
        <v>-1348800</v>
      </c>
      <c r="R204" s="115">
        <f t="shared" si="9"/>
        <v>0</v>
      </c>
      <c r="S204" s="115">
        <f t="shared" si="9"/>
        <v>0</v>
      </c>
    </row>
    <row r="205" spans="1:19">
      <c r="A205" t="str">
        <f t="shared" si="8"/>
        <v>02CD14268026U02415O22044191178</v>
      </c>
      <c r="B205" t="s">
        <v>152</v>
      </c>
      <c r="C205" t="s">
        <v>186</v>
      </c>
      <c r="D205" s="105" t="s">
        <v>169</v>
      </c>
      <c r="E205" s="105">
        <v>44191178</v>
      </c>
      <c r="G205" s="146">
        <v>2000000</v>
      </c>
      <c r="H205" s="146">
        <v>2000000</v>
      </c>
      <c r="I205" s="146">
        <v>2000000</v>
      </c>
      <c r="J205" s="146">
        <v>0</v>
      </c>
      <c r="K205" s="146">
        <v>0</v>
      </c>
      <c r="L205" s="146">
        <v>2000000</v>
      </c>
      <c r="M205" s="146">
        <v>2000000</v>
      </c>
      <c r="N205" s="146">
        <v>2000000</v>
      </c>
      <c r="O205" s="146">
        <v>0</v>
      </c>
      <c r="P205" s="115">
        <f t="shared" si="9"/>
        <v>0</v>
      </c>
      <c r="Q205" s="115">
        <f t="shared" si="9"/>
        <v>0</v>
      </c>
      <c r="R205" s="115">
        <f t="shared" si="9"/>
        <v>0</v>
      </c>
      <c r="S205" s="115">
        <f t="shared" si="9"/>
        <v>0</v>
      </c>
    </row>
    <row r="206" spans="1:19">
      <c r="A206" t="str">
        <f t="shared" si="8"/>
        <v>02CD14268244U02615O22044191178</v>
      </c>
      <c r="B206" t="s">
        <v>152</v>
      </c>
      <c r="C206" t="s">
        <v>143</v>
      </c>
      <c r="D206" s="105" t="s">
        <v>169</v>
      </c>
      <c r="E206" s="105">
        <v>44191178</v>
      </c>
      <c r="G206" s="146">
        <v>22507107</v>
      </c>
      <c r="H206" s="146">
        <v>22507107</v>
      </c>
      <c r="I206" s="146">
        <v>22507107</v>
      </c>
      <c r="J206" s="146">
        <v>0</v>
      </c>
      <c r="K206" s="146">
        <v>0</v>
      </c>
      <c r="L206" s="146">
        <v>44741907</v>
      </c>
      <c r="M206" s="146">
        <v>44741907</v>
      </c>
      <c r="N206" s="146">
        <v>22507107</v>
      </c>
      <c r="O206" s="146">
        <v>0</v>
      </c>
      <c r="P206" s="115">
        <f t="shared" si="9"/>
        <v>-22234800</v>
      </c>
      <c r="Q206" s="115">
        <f t="shared" si="9"/>
        <v>-22234800</v>
      </c>
      <c r="R206" s="115">
        <f t="shared" si="9"/>
        <v>0</v>
      </c>
      <c r="S206" s="115">
        <f t="shared" si="9"/>
        <v>0</v>
      </c>
    </row>
    <row r="207" spans="1:19">
      <c r="A207" t="str">
        <f t="shared" si="8"/>
        <v>02CD14268244U02615O32044191178</v>
      </c>
      <c r="B207" t="s">
        <v>152</v>
      </c>
      <c r="C207" t="s">
        <v>143</v>
      </c>
      <c r="D207" s="105" t="s">
        <v>154</v>
      </c>
      <c r="E207" s="105">
        <v>44191178</v>
      </c>
      <c r="G207" s="146">
        <v>11675096</v>
      </c>
      <c r="H207" s="146">
        <v>7033668.2800000003</v>
      </c>
      <c r="I207" s="146">
        <v>7033668.2800000003</v>
      </c>
      <c r="J207" s="146">
        <v>0</v>
      </c>
      <c r="K207" s="146">
        <v>0</v>
      </c>
      <c r="L207" s="146">
        <v>35025293</v>
      </c>
      <c r="M207" s="146">
        <v>35025293</v>
      </c>
      <c r="N207" s="146">
        <v>9925929.7799999993</v>
      </c>
      <c r="O207" s="146">
        <v>0</v>
      </c>
      <c r="P207" s="115">
        <f t="shared" si="9"/>
        <v>-23350197</v>
      </c>
      <c r="Q207" s="115">
        <f t="shared" si="9"/>
        <v>-27991624.719999999</v>
      </c>
      <c r="R207" s="115">
        <f t="shared" si="9"/>
        <v>-2892261.4999999991</v>
      </c>
      <c r="S207" s="115">
        <f t="shared" si="9"/>
        <v>0</v>
      </c>
    </row>
    <row r="208" spans="1:19">
      <c r="A208" t="str">
        <f t="shared" si="8"/>
        <v>02CD14122104M00115OG2052112100A22NR0292</v>
      </c>
      <c r="B208" t="s">
        <v>152</v>
      </c>
      <c r="C208" t="s">
        <v>153</v>
      </c>
      <c r="D208" s="105" t="s">
        <v>164</v>
      </c>
      <c r="E208" s="105">
        <v>52112100</v>
      </c>
      <c r="F208" t="s">
        <v>187</v>
      </c>
      <c r="G208" s="146">
        <v>0</v>
      </c>
      <c r="H208" s="146">
        <v>30000</v>
      </c>
      <c r="I208" s="146">
        <v>30000</v>
      </c>
      <c r="J208" s="146">
        <v>0</v>
      </c>
      <c r="K208" s="146">
        <v>0</v>
      </c>
      <c r="L208" s="146">
        <v>0</v>
      </c>
      <c r="M208" s="146">
        <v>30000</v>
      </c>
      <c r="N208" s="146">
        <v>30000</v>
      </c>
      <c r="O208" s="146">
        <v>0</v>
      </c>
      <c r="P208" s="115">
        <f t="shared" si="9"/>
        <v>0</v>
      </c>
      <c r="Q208" s="115">
        <f t="shared" si="9"/>
        <v>0</v>
      </c>
      <c r="R208" s="115">
        <f t="shared" si="9"/>
        <v>0</v>
      </c>
      <c r="S208" s="115">
        <f t="shared" si="9"/>
        <v>0</v>
      </c>
    </row>
    <row r="209" spans="1:19">
      <c r="A209" t="str">
        <f t="shared" si="8"/>
        <v>02CD14122104M00111112054112100A22NR0056</v>
      </c>
      <c r="B209" t="s">
        <v>152</v>
      </c>
      <c r="C209" t="s">
        <v>153</v>
      </c>
      <c r="D209" s="105">
        <v>111120</v>
      </c>
      <c r="E209" s="105">
        <v>54112100</v>
      </c>
      <c r="F209" t="s">
        <v>188</v>
      </c>
      <c r="G209" s="146">
        <v>0</v>
      </c>
      <c r="H209" s="146">
        <v>491884</v>
      </c>
      <c r="I209" s="146">
        <v>491884</v>
      </c>
      <c r="J209" s="146">
        <v>0</v>
      </c>
      <c r="K209" s="146">
        <v>0</v>
      </c>
      <c r="L209" s="146">
        <v>0</v>
      </c>
      <c r="M209" s="146">
        <v>491884</v>
      </c>
      <c r="N209" s="146">
        <v>491884</v>
      </c>
      <c r="O209" s="146">
        <v>0</v>
      </c>
      <c r="P209" s="115">
        <f t="shared" si="9"/>
        <v>0</v>
      </c>
      <c r="Q209" s="115">
        <f t="shared" si="9"/>
        <v>0</v>
      </c>
      <c r="R209" s="115">
        <f t="shared" si="9"/>
        <v>0</v>
      </c>
      <c r="S209" s="115">
        <f t="shared" si="9"/>
        <v>0</v>
      </c>
    </row>
    <row r="210" spans="1:19">
      <c r="A210" t="str">
        <f t="shared" si="8"/>
        <v>02CD14122104M00115OC2054112100A22NR0056</v>
      </c>
      <c r="B210" t="s">
        <v>152</v>
      </c>
      <c r="C210" t="s">
        <v>153</v>
      </c>
      <c r="D210" s="105" t="s">
        <v>189</v>
      </c>
      <c r="E210" s="105">
        <v>54112100</v>
      </c>
      <c r="F210" t="s">
        <v>188</v>
      </c>
      <c r="G210" s="146">
        <v>0</v>
      </c>
      <c r="H210" s="146">
        <v>3913288</v>
      </c>
      <c r="I210" s="146">
        <v>3913288</v>
      </c>
      <c r="J210" s="146">
        <v>0</v>
      </c>
      <c r="K210" s="146">
        <v>0</v>
      </c>
      <c r="L210" s="146">
        <v>0</v>
      </c>
      <c r="M210" s="146">
        <v>3913288</v>
      </c>
      <c r="N210" s="146">
        <v>3913288</v>
      </c>
      <c r="O210" s="146">
        <v>0</v>
      </c>
      <c r="P210" s="115">
        <f t="shared" si="9"/>
        <v>0</v>
      </c>
      <c r="Q210" s="115">
        <f t="shared" si="9"/>
        <v>0</v>
      </c>
      <c r="R210" s="115">
        <f t="shared" si="9"/>
        <v>0</v>
      </c>
      <c r="S210" s="115">
        <f t="shared" si="9"/>
        <v>0</v>
      </c>
    </row>
    <row r="211" spans="1:19">
      <c r="A211" t="str">
        <f t="shared" si="8"/>
        <v>02CD14122104M00115OG2054112100A22NR0056</v>
      </c>
      <c r="B211" t="s">
        <v>152</v>
      </c>
      <c r="C211" t="s">
        <v>153</v>
      </c>
      <c r="D211" s="105" t="s">
        <v>164</v>
      </c>
      <c r="E211" s="105">
        <v>54112100</v>
      </c>
      <c r="F211" t="s">
        <v>188</v>
      </c>
      <c r="G211" s="146">
        <v>0</v>
      </c>
      <c r="H211" s="146">
        <v>394828</v>
      </c>
      <c r="I211" s="146">
        <v>394828</v>
      </c>
      <c r="J211" s="146">
        <v>0</v>
      </c>
      <c r="K211" s="146">
        <v>0</v>
      </c>
      <c r="L211" s="146">
        <v>0</v>
      </c>
      <c r="M211" s="146">
        <v>394828</v>
      </c>
      <c r="N211" s="146">
        <v>394828</v>
      </c>
      <c r="O211" s="146">
        <v>0</v>
      </c>
      <c r="P211" s="115">
        <f t="shared" si="9"/>
        <v>0</v>
      </c>
      <c r="Q211" s="115">
        <f t="shared" si="9"/>
        <v>0</v>
      </c>
      <c r="R211" s="115">
        <f t="shared" si="9"/>
        <v>0</v>
      </c>
      <c r="S211" s="115">
        <f t="shared" si="9"/>
        <v>0</v>
      </c>
    </row>
    <row r="212" spans="1:19">
      <c r="A212" t="str">
        <f t="shared" si="8"/>
        <v>02CD14122104M00115OC2054122100A22NR0056</v>
      </c>
      <c r="B212" t="s">
        <v>152</v>
      </c>
      <c r="C212" t="s">
        <v>153</v>
      </c>
      <c r="D212" s="105" t="s">
        <v>189</v>
      </c>
      <c r="E212" s="105">
        <v>54122100</v>
      </c>
      <c r="F212" t="s">
        <v>188</v>
      </c>
      <c r="G212" s="146">
        <v>0</v>
      </c>
      <c r="H212" s="146">
        <v>6300000</v>
      </c>
      <c r="I212" s="146">
        <v>6300000</v>
      </c>
      <c r="J212" s="146">
        <v>0</v>
      </c>
      <c r="K212" s="146">
        <v>0</v>
      </c>
      <c r="L212" s="146">
        <v>0</v>
      </c>
      <c r="M212" s="146">
        <v>6300000</v>
      </c>
      <c r="N212" s="146">
        <v>6300000</v>
      </c>
      <c r="O212" s="146">
        <v>0</v>
      </c>
      <c r="P212" s="115">
        <f t="shared" si="9"/>
        <v>0</v>
      </c>
      <c r="Q212" s="115">
        <f t="shared" si="9"/>
        <v>0</v>
      </c>
      <c r="R212" s="115">
        <f t="shared" si="9"/>
        <v>0</v>
      </c>
      <c r="S212" s="115">
        <f t="shared" si="9"/>
        <v>0</v>
      </c>
    </row>
    <row r="213" spans="1:19">
      <c r="A213" t="str">
        <f t="shared" si="8"/>
        <v>02CD14221049E12415OG2056312100A22NR0014</v>
      </c>
      <c r="B213" t="s">
        <v>152</v>
      </c>
      <c r="C213" t="s">
        <v>170</v>
      </c>
      <c r="D213" s="105" t="s">
        <v>164</v>
      </c>
      <c r="E213" s="105">
        <v>56312100</v>
      </c>
      <c r="F213" t="s">
        <v>190</v>
      </c>
      <c r="G213" s="146">
        <v>1000000</v>
      </c>
      <c r="H213" s="146">
        <v>1000000</v>
      </c>
      <c r="I213" s="146">
        <v>1000000</v>
      </c>
      <c r="J213" s="146">
        <v>0</v>
      </c>
      <c r="K213" s="146">
        <v>0</v>
      </c>
      <c r="L213" s="146">
        <v>1000000</v>
      </c>
      <c r="M213" s="146">
        <v>1000000</v>
      </c>
      <c r="N213" s="146">
        <v>1000000</v>
      </c>
      <c r="O213" s="146">
        <v>0</v>
      </c>
      <c r="P213" s="115">
        <f t="shared" si="9"/>
        <v>0</v>
      </c>
      <c r="Q213" s="115">
        <f t="shared" si="9"/>
        <v>0</v>
      </c>
      <c r="R213" s="115">
        <f t="shared" si="9"/>
        <v>0</v>
      </c>
      <c r="S213" s="115">
        <f t="shared" si="9"/>
        <v>0</v>
      </c>
    </row>
    <row r="214" spans="1:19">
      <c r="A214" t="str">
        <f t="shared" si="8"/>
        <v>02CD14172002N00115OG2056712100A22NR0038</v>
      </c>
      <c r="B214" t="s">
        <v>152</v>
      </c>
      <c r="C214" t="s">
        <v>141</v>
      </c>
      <c r="D214" s="105" t="s">
        <v>164</v>
      </c>
      <c r="E214" s="105">
        <v>56712100</v>
      </c>
      <c r="F214" t="s">
        <v>191</v>
      </c>
      <c r="G214" s="146">
        <v>333333</v>
      </c>
      <c r="H214" s="146">
        <v>333333</v>
      </c>
      <c r="I214" s="146">
        <v>333333</v>
      </c>
      <c r="J214" s="146">
        <v>0</v>
      </c>
      <c r="K214" s="146">
        <v>0</v>
      </c>
      <c r="L214" s="146">
        <v>333333</v>
      </c>
      <c r="M214" s="146">
        <v>333333</v>
      </c>
      <c r="N214" s="146">
        <v>333333</v>
      </c>
      <c r="O214" s="146">
        <v>0</v>
      </c>
      <c r="P214" s="115">
        <f t="shared" si="9"/>
        <v>0</v>
      </c>
      <c r="Q214" s="115">
        <f t="shared" si="9"/>
        <v>0</v>
      </c>
      <c r="R214" s="115">
        <f t="shared" si="9"/>
        <v>0</v>
      </c>
      <c r="S214" s="115">
        <f t="shared" si="9"/>
        <v>0</v>
      </c>
    </row>
    <row r="215" spans="1:19">
      <c r="A215" t="str">
        <f t="shared" si="8"/>
        <v>02CD14221049E12415OG2056712100A22NR0014</v>
      </c>
      <c r="B215" t="s">
        <v>152</v>
      </c>
      <c r="C215" t="s">
        <v>170</v>
      </c>
      <c r="D215" s="105" t="s">
        <v>164</v>
      </c>
      <c r="E215" s="105">
        <v>56712100</v>
      </c>
      <c r="F215" t="s">
        <v>190</v>
      </c>
      <c r="G215" s="146">
        <v>2050000</v>
      </c>
      <c r="H215" s="146">
        <v>2050000</v>
      </c>
      <c r="I215" s="146">
        <v>2050000</v>
      </c>
      <c r="J215" s="146">
        <v>0</v>
      </c>
      <c r="K215" s="146">
        <v>0</v>
      </c>
      <c r="L215" s="146">
        <v>2050000</v>
      </c>
      <c r="M215" s="146">
        <v>2050000</v>
      </c>
      <c r="N215" s="146">
        <v>2050000</v>
      </c>
      <c r="O215" s="146">
        <v>0</v>
      </c>
      <c r="P215" s="115">
        <f t="shared" si="9"/>
        <v>0</v>
      </c>
      <c r="Q215" s="115">
        <f t="shared" si="9"/>
        <v>0</v>
      </c>
      <c r="R215" s="115">
        <f t="shared" si="9"/>
        <v>0</v>
      </c>
      <c r="S215" s="115">
        <f t="shared" si="9"/>
        <v>0</v>
      </c>
    </row>
    <row r="216" spans="1:19">
      <c r="A216" t="str">
        <f t="shared" si="8"/>
        <v>02CD14122104M00115OG2059112100A22NR0292</v>
      </c>
      <c r="B216" t="s">
        <v>152</v>
      </c>
      <c r="C216" t="s">
        <v>153</v>
      </c>
      <c r="D216" s="105" t="s">
        <v>164</v>
      </c>
      <c r="E216" s="105">
        <v>59112100</v>
      </c>
      <c r="F216" t="s">
        <v>187</v>
      </c>
      <c r="G216" s="146">
        <v>0</v>
      </c>
      <c r="H216" s="146">
        <v>35000</v>
      </c>
      <c r="I216" s="146">
        <v>35000</v>
      </c>
      <c r="J216" s="146">
        <v>0</v>
      </c>
      <c r="K216" s="146">
        <v>0</v>
      </c>
      <c r="L216" s="146">
        <v>0</v>
      </c>
      <c r="M216" s="146">
        <v>35000</v>
      </c>
      <c r="N216" s="146">
        <v>35000</v>
      </c>
      <c r="O216" s="146">
        <v>0</v>
      </c>
      <c r="P216" s="115">
        <f t="shared" si="9"/>
        <v>0</v>
      </c>
      <c r="Q216" s="115">
        <f t="shared" si="9"/>
        <v>0</v>
      </c>
      <c r="R216" s="115">
        <f t="shared" si="9"/>
        <v>0</v>
      </c>
      <c r="S216" s="115">
        <f t="shared" si="9"/>
        <v>0</v>
      </c>
    </row>
    <row r="217" spans="1:19">
      <c r="A217" t="str">
        <f t="shared" si="8"/>
        <v>02CD14221274K01615O22061212100O22NR0045</v>
      </c>
      <c r="B217" t="s">
        <v>152</v>
      </c>
      <c r="C217" t="s">
        <v>147</v>
      </c>
      <c r="D217" s="105" t="s">
        <v>169</v>
      </c>
      <c r="E217" s="105">
        <v>61212100</v>
      </c>
      <c r="F217" t="s">
        <v>192</v>
      </c>
      <c r="G217" s="146">
        <v>5000000</v>
      </c>
      <c r="H217" s="146">
        <v>3200000</v>
      </c>
      <c r="I217" s="146">
        <v>3200000</v>
      </c>
      <c r="J217" s="146">
        <v>0</v>
      </c>
      <c r="K217" s="146">
        <v>0</v>
      </c>
      <c r="L217" s="146">
        <v>20176863</v>
      </c>
      <c r="M217" s="146">
        <v>18376863</v>
      </c>
      <c r="N217" s="146">
        <v>3200000</v>
      </c>
      <c r="O217" s="146">
        <v>0</v>
      </c>
      <c r="P217" s="115">
        <f t="shared" si="9"/>
        <v>-15176863</v>
      </c>
      <c r="Q217" s="115">
        <f t="shared" si="9"/>
        <v>-15176863</v>
      </c>
      <c r="R217" s="115">
        <f t="shared" si="9"/>
        <v>0</v>
      </c>
      <c r="S217" s="115">
        <f t="shared" si="9"/>
        <v>0</v>
      </c>
    </row>
    <row r="218" spans="1:19">
      <c r="A218" t="str">
        <f t="shared" si="8"/>
        <v>02CD14221274K01615O22061212100O22NR0060</v>
      </c>
      <c r="B218" t="s">
        <v>152</v>
      </c>
      <c r="C218" t="s">
        <v>147</v>
      </c>
      <c r="D218" s="105" t="s">
        <v>169</v>
      </c>
      <c r="E218" s="105">
        <v>61212100</v>
      </c>
      <c r="F218" t="s">
        <v>193</v>
      </c>
      <c r="G218" s="146">
        <v>5000000</v>
      </c>
      <c r="H218" s="146">
        <v>5000000</v>
      </c>
      <c r="I218" s="146">
        <v>5000000</v>
      </c>
      <c r="J218" s="146">
        <v>0</v>
      </c>
      <c r="K218" s="146">
        <v>0</v>
      </c>
      <c r="L218" s="146">
        <v>20176862</v>
      </c>
      <c r="M218" s="146">
        <v>20176862</v>
      </c>
      <c r="N218" s="146">
        <v>5000000</v>
      </c>
      <c r="O218" s="146">
        <v>0</v>
      </c>
      <c r="P218" s="115">
        <f t="shared" si="9"/>
        <v>-15176862</v>
      </c>
      <c r="Q218" s="115">
        <f t="shared" si="9"/>
        <v>-15176862</v>
      </c>
      <c r="R218" s="115">
        <f t="shared" si="9"/>
        <v>0</v>
      </c>
      <c r="S218" s="115">
        <f t="shared" si="9"/>
        <v>0</v>
      </c>
    </row>
    <row r="219" spans="1:19">
      <c r="A219" t="str">
        <f t="shared" si="8"/>
        <v>02CD14221274K01615O22061212100O22NR0262</v>
      </c>
      <c r="B219" t="s">
        <v>152</v>
      </c>
      <c r="C219" t="s">
        <v>147</v>
      </c>
      <c r="D219" s="105" t="s">
        <v>169</v>
      </c>
      <c r="E219" s="105">
        <v>61212100</v>
      </c>
      <c r="F219" t="s">
        <v>194</v>
      </c>
      <c r="G219" s="146">
        <v>0</v>
      </c>
      <c r="H219" s="146">
        <v>1800000</v>
      </c>
      <c r="I219" s="146">
        <v>1800000</v>
      </c>
      <c r="J219" s="146">
        <v>0</v>
      </c>
      <c r="K219" s="146">
        <v>0</v>
      </c>
      <c r="L219" s="146">
        <v>0</v>
      </c>
      <c r="M219" s="146">
        <v>1800000</v>
      </c>
      <c r="N219" s="146">
        <v>1800000</v>
      </c>
      <c r="O219" s="146">
        <v>0</v>
      </c>
      <c r="P219" s="115">
        <f t="shared" si="9"/>
        <v>0</v>
      </c>
      <c r="Q219" s="115">
        <f t="shared" si="9"/>
        <v>0</v>
      </c>
      <c r="R219" s="115">
        <f t="shared" si="9"/>
        <v>0</v>
      </c>
      <c r="S219" s="115">
        <f t="shared" si="9"/>
        <v>0</v>
      </c>
    </row>
    <row r="220" spans="1:19">
      <c r="A220" t="str">
        <f t="shared" si="8"/>
        <v>02CD14223202K01415O22061212100O22NR0075</v>
      </c>
      <c r="B220" t="s">
        <v>152</v>
      </c>
      <c r="C220" t="s">
        <v>148</v>
      </c>
      <c r="D220" s="105" t="s">
        <v>169</v>
      </c>
      <c r="E220" s="105">
        <v>61212100</v>
      </c>
      <c r="F220" t="s">
        <v>195</v>
      </c>
      <c r="G220" s="146">
        <v>5000000</v>
      </c>
      <c r="H220" s="146">
        <v>5000000</v>
      </c>
      <c r="I220" s="146">
        <v>5000000</v>
      </c>
      <c r="J220" s="146">
        <v>0</v>
      </c>
      <c r="K220" s="146">
        <v>0</v>
      </c>
      <c r="L220" s="146">
        <v>20176863</v>
      </c>
      <c r="M220" s="146">
        <v>20176863</v>
      </c>
      <c r="N220" s="146">
        <v>5000000</v>
      </c>
      <c r="O220" s="146">
        <v>0</v>
      </c>
      <c r="P220" s="115">
        <f t="shared" si="9"/>
        <v>-15176863</v>
      </c>
      <c r="Q220" s="115">
        <f t="shared" si="9"/>
        <v>-15176863</v>
      </c>
      <c r="R220" s="115">
        <f t="shared" si="9"/>
        <v>0</v>
      </c>
      <c r="S220" s="115">
        <f t="shared" si="9"/>
        <v>0</v>
      </c>
    </row>
    <row r="221" spans="1:19">
      <c r="A221" t="str">
        <f t="shared" si="8"/>
        <v>02CD14223202K01415O22061212100O22NR0090</v>
      </c>
      <c r="B221" t="s">
        <v>152</v>
      </c>
      <c r="C221" t="s">
        <v>148</v>
      </c>
      <c r="D221" s="105" t="s">
        <v>169</v>
      </c>
      <c r="E221" s="105">
        <v>61212100</v>
      </c>
      <c r="F221" t="s">
        <v>196</v>
      </c>
      <c r="G221" s="146">
        <v>5000000</v>
      </c>
      <c r="H221" s="146">
        <v>5000000</v>
      </c>
      <c r="I221" s="146">
        <v>5000000</v>
      </c>
      <c r="J221" s="146">
        <v>0</v>
      </c>
      <c r="K221" s="146">
        <v>0</v>
      </c>
      <c r="L221" s="146">
        <v>20176862</v>
      </c>
      <c r="M221" s="146">
        <v>20176862</v>
      </c>
      <c r="N221" s="146">
        <v>5000000</v>
      </c>
      <c r="O221" s="146">
        <v>0</v>
      </c>
      <c r="P221" s="115">
        <f t="shared" si="9"/>
        <v>-15176862</v>
      </c>
      <c r="Q221" s="115">
        <f t="shared" si="9"/>
        <v>-15176862</v>
      </c>
      <c r="R221" s="115">
        <f t="shared" si="9"/>
        <v>0</v>
      </c>
      <c r="S221" s="115">
        <f t="shared" si="9"/>
        <v>0</v>
      </c>
    </row>
    <row r="222" spans="1:19">
      <c r="A222" t="str">
        <f t="shared" si="8"/>
        <v>02CD14221024K01515O22061412100O22NR0103</v>
      </c>
      <c r="B222" t="s">
        <v>152</v>
      </c>
      <c r="C222" t="s">
        <v>149</v>
      </c>
      <c r="D222" s="105" t="s">
        <v>169</v>
      </c>
      <c r="E222" s="105">
        <v>61412100</v>
      </c>
      <c r="F222" t="s">
        <v>197</v>
      </c>
      <c r="G222" s="146">
        <v>1351988</v>
      </c>
      <c r="H222" s="146">
        <v>1351988</v>
      </c>
      <c r="I222" s="146">
        <v>1351988</v>
      </c>
      <c r="J222" s="146">
        <v>0</v>
      </c>
      <c r="K222" s="146">
        <v>0</v>
      </c>
      <c r="L222" s="146">
        <v>71580696</v>
      </c>
      <c r="M222" s="146">
        <v>71580696</v>
      </c>
      <c r="N222" s="146">
        <v>1351988</v>
      </c>
      <c r="O222" s="146">
        <v>0</v>
      </c>
      <c r="P222" s="115">
        <f t="shared" si="9"/>
        <v>-70228708</v>
      </c>
      <c r="Q222" s="115">
        <f t="shared" si="9"/>
        <v>-70228708</v>
      </c>
      <c r="R222" s="115">
        <f t="shared" si="9"/>
        <v>0</v>
      </c>
      <c r="S222" s="115">
        <f t="shared" si="9"/>
        <v>0</v>
      </c>
    </row>
    <row r="223" spans="1:19">
      <c r="A223" t="str">
        <f t="shared" si="8"/>
        <v>02CD14221024K01515O22061412100O22NR0114</v>
      </c>
      <c r="B223" t="s">
        <v>152</v>
      </c>
      <c r="C223" t="s">
        <v>149</v>
      </c>
      <c r="D223" s="105" t="s">
        <v>169</v>
      </c>
      <c r="E223" s="105">
        <v>61412100</v>
      </c>
      <c r="F223" t="s">
        <v>198</v>
      </c>
      <c r="G223" s="146">
        <v>0</v>
      </c>
      <c r="H223" s="146">
        <v>0</v>
      </c>
      <c r="I223" s="146">
        <v>0</v>
      </c>
      <c r="J223" s="146">
        <v>0</v>
      </c>
      <c r="K223" s="146">
        <v>0</v>
      </c>
      <c r="L223" s="146">
        <v>71580695</v>
      </c>
      <c r="M223" s="146">
        <v>71580695</v>
      </c>
      <c r="N223" s="146">
        <v>0</v>
      </c>
      <c r="O223" s="146">
        <v>0</v>
      </c>
      <c r="P223" s="115">
        <f t="shared" si="9"/>
        <v>-71580695</v>
      </c>
      <c r="Q223" s="115">
        <f t="shared" si="9"/>
        <v>-71580695</v>
      </c>
      <c r="R223" s="115">
        <f t="shared" si="9"/>
        <v>0</v>
      </c>
      <c r="S223" s="115">
        <f t="shared" si="9"/>
        <v>0</v>
      </c>
    </row>
    <row r="230" spans="12:14">
      <c r="L230" s="146">
        <f>SUM(L2:L229)</f>
        <v>762894180</v>
      </c>
      <c r="M230" s="146">
        <f>SUM(M2:M229)</f>
        <v>762166602.79999995</v>
      </c>
      <c r="N230" s="146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>
      <c r="A3" s="86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>
      <c r="A4" s="87" t="s">
        <v>109</v>
      </c>
      <c r="B4">
        <v>136041207.19</v>
      </c>
      <c r="C4">
        <v>136041207.19</v>
      </c>
      <c r="D4">
        <v>136041207.19</v>
      </c>
      <c r="E4">
        <v>39571749.530000001</v>
      </c>
    </row>
    <row r="5" spans="1:7">
      <c r="A5" s="87" t="s">
        <v>110</v>
      </c>
      <c r="B5">
        <v>150779945.59</v>
      </c>
      <c r="C5">
        <v>150779945.59</v>
      </c>
      <c r="D5">
        <v>150779945.59</v>
      </c>
      <c r="E5">
        <v>8153130.7199999988</v>
      </c>
    </row>
    <row r="6" spans="1:7">
      <c r="A6" s="87" t="s">
        <v>111</v>
      </c>
      <c r="B6">
        <v>189578687.97</v>
      </c>
      <c r="C6">
        <v>189578687.97</v>
      </c>
      <c r="D6">
        <v>189578687.97</v>
      </c>
      <c r="E6">
        <v>104926490.31999999</v>
      </c>
    </row>
    <row r="7" spans="1:7">
      <c r="A7" s="87" t="s">
        <v>112</v>
      </c>
      <c r="B7">
        <v>36097051.510000005</v>
      </c>
      <c r="C7">
        <v>36097051.510000005</v>
      </c>
      <c r="D7">
        <v>36097051.510000005</v>
      </c>
      <c r="E7">
        <v>638000</v>
      </c>
    </row>
    <row r="8" spans="1:7">
      <c r="A8" s="87" t="s">
        <v>113</v>
      </c>
      <c r="B8">
        <v>165637375.23000002</v>
      </c>
      <c r="C8">
        <v>165637375.23000002</v>
      </c>
      <c r="D8">
        <v>165637375.23000002</v>
      </c>
      <c r="E8">
        <v>7740266.8300000001</v>
      </c>
    </row>
    <row r="9" spans="1:7">
      <c r="A9" s="87" t="s">
        <v>114</v>
      </c>
      <c r="B9">
        <v>678134267.49000001</v>
      </c>
      <c r="C9">
        <v>678134267.49000001</v>
      </c>
      <c r="D9">
        <v>678134267.49000001</v>
      </c>
      <c r="E9">
        <v>161029637.40000001</v>
      </c>
    </row>
    <row r="15" spans="1:7">
      <c r="A15" s="111" t="s">
        <v>108</v>
      </c>
      <c r="B15" s="111" t="s">
        <v>63</v>
      </c>
      <c r="C15" s="111" t="s">
        <v>64</v>
      </c>
      <c r="D15" s="111" t="s">
        <v>138</v>
      </c>
      <c r="E15" s="112" t="s">
        <v>136</v>
      </c>
      <c r="F15" s="112" t="s">
        <v>137</v>
      </c>
      <c r="G15" s="111" t="s">
        <v>138</v>
      </c>
    </row>
    <row r="16" spans="1:7">
      <c r="A16" s="95">
        <v>2000</v>
      </c>
      <c r="B16" s="113">
        <v>136041207.19</v>
      </c>
      <c r="C16" s="113">
        <v>136041207.19</v>
      </c>
      <c r="D16" s="113">
        <f>+B16-C16</f>
        <v>0</v>
      </c>
      <c r="E16" s="113">
        <v>136041207.19</v>
      </c>
      <c r="F16" s="113">
        <v>39571749.530000001</v>
      </c>
      <c r="G16" s="113">
        <f>+E16-F16</f>
        <v>96469457.659999996</v>
      </c>
    </row>
    <row r="17" spans="1:7">
      <c r="A17" s="95">
        <v>3000</v>
      </c>
      <c r="B17" s="113">
        <v>150779945.59</v>
      </c>
      <c r="C17" s="113">
        <v>150779945.59</v>
      </c>
      <c r="D17" s="113">
        <f>+B17-C17</f>
        <v>0</v>
      </c>
      <c r="E17" s="113">
        <v>150779945.59</v>
      </c>
      <c r="F17" s="113">
        <v>8153130.7199999988</v>
      </c>
      <c r="G17" s="113">
        <f>+E17-F17</f>
        <v>142626814.87</v>
      </c>
    </row>
    <row r="18" spans="1:7">
      <c r="A18" s="95">
        <v>4000</v>
      </c>
      <c r="B18" s="113">
        <v>189578687.97</v>
      </c>
      <c r="C18" s="113">
        <v>189578687.97</v>
      </c>
      <c r="D18" s="113">
        <f>+B18-C18</f>
        <v>0</v>
      </c>
      <c r="E18" s="113">
        <v>189578687.97</v>
      </c>
      <c r="F18" s="113">
        <v>104926490.31999999</v>
      </c>
      <c r="G18" s="113">
        <f>+E18-F18</f>
        <v>84652197.650000006</v>
      </c>
    </row>
    <row r="19" spans="1:7">
      <c r="A19" s="95">
        <v>5000</v>
      </c>
      <c r="B19" s="113">
        <v>36097051.510000005</v>
      </c>
      <c r="C19" s="113">
        <v>36097051.510000005</v>
      </c>
      <c r="D19" s="113">
        <f>+B19-C19</f>
        <v>0</v>
      </c>
      <c r="E19" s="113">
        <v>36097051.510000005</v>
      </c>
      <c r="F19" s="113">
        <v>638000</v>
      </c>
      <c r="G19" s="113">
        <f>+E19-F19</f>
        <v>35459051.510000005</v>
      </c>
    </row>
    <row r="20" spans="1:7">
      <c r="A20" s="95">
        <v>6000</v>
      </c>
      <c r="B20" s="113">
        <v>165637375.23000002</v>
      </c>
      <c r="C20" s="113">
        <v>165637375.23000002</v>
      </c>
      <c r="D20" s="113">
        <f>+B20-C20</f>
        <v>0</v>
      </c>
      <c r="E20" s="113">
        <v>165637375.23000002</v>
      </c>
      <c r="F20" s="113">
        <v>7740266.8300000001</v>
      </c>
      <c r="G20" s="113">
        <f>+E20-F20</f>
        <v>157897108.40000001</v>
      </c>
    </row>
    <row r="21" spans="1:7">
      <c r="A21" s="114" t="s">
        <v>114</v>
      </c>
      <c r="B21" s="114">
        <f t="shared" ref="B21:G21" si="0">SUM(B16:B20)</f>
        <v>678134267.49000001</v>
      </c>
      <c r="C21" s="114">
        <f t="shared" si="0"/>
        <v>678134267.49000001</v>
      </c>
      <c r="D21" s="114">
        <f t="shared" si="0"/>
        <v>0</v>
      </c>
      <c r="E21" s="114">
        <f t="shared" si="0"/>
        <v>678134267.49000001</v>
      </c>
      <c r="F21" s="114">
        <f t="shared" si="0"/>
        <v>161029637.40000001</v>
      </c>
      <c r="G21" s="11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/>
  <cols>
    <col min="1" max="1" width="21.5703125" style="105" bestFit="1" customWidth="1"/>
    <col min="2" max="2" width="12.7109375" style="105" bestFit="1" customWidth="1"/>
    <col min="3" max="3" width="7.28515625" style="105" bestFit="1" customWidth="1"/>
    <col min="4" max="4" width="20.7109375" style="105" bestFit="1" customWidth="1"/>
    <col min="5" max="5" width="22.28515625" style="105" bestFit="1" customWidth="1"/>
    <col min="6" max="6" width="32.42578125" style="105" bestFit="1" customWidth="1"/>
  </cols>
  <sheetData>
    <row r="1" spans="1:6">
      <c r="A1" s="106" t="s">
        <v>132</v>
      </c>
      <c r="B1" s="106" t="s">
        <v>126</v>
      </c>
      <c r="C1" s="106" t="s">
        <v>124</v>
      </c>
      <c r="D1" s="106" t="s">
        <v>125</v>
      </c>
      <c r="E1" s="106" t="s">
        <v>127</v>
      </c>
      <c r="F1" s="110" t="s">
        <v>128</v>
      </c>
    </row>
    <row r="2" spans="1:6" hidden="1">
      <c r="A2" s="94" t="str">
        <f t="shared" ref="A2:A33" si="0">+CONCATENATE(B2,C2,D2,E2)</f>
        <v>18520111119021111100</v>
      </c>
      <c r="B2" s="94">
        <v>185201</v>
      </c>
      <c r="C2" s="94">
        <v>111190</v>
      </c>
      <c r="D2" s="94">
        <v>21111100</v>
      </c>
      <c r="E2" s="94"/>
      <c r="F2" s="109">
        <v>6394049.1100000003</v>
      </c>
    </row>
    <row r="3" spans="1:6" hidden="1">
      <c r="A3" s="94" t="str">
        <f t="shared" si="0"/>
        <v>18520111119021411100</v>
      </c>
      <c r="B3" s="94">
        <v>185201</v>
      </c>
      <c r="C3" s="94">
        <v>111190</v>
      </c>
      <c r="D3" s="94">
        <v>21411100</v>
      </c>
      <c r="E3" s="94"/>
      <c r="F3" s="109">
        <v>903.59</v>
      </c>
    </row>
    <row r="4" spans="1:6" hidden="1">
      <c r="A4" s="94" t="str">
        <f t="shared" si="0"/>
        <v>18520111119021411100</v>
      </c>
      <c r="B4" s="94">
        <v>185201</v>
      </c>
      <c r="C4" s="94">
        <v>111190</v>
      </c>
      <c r="D4" s="94">
        <v>21411100</v>
      </c>
      <c r="E4" s="94"/>
      <c r="F4" s="109">
        <v>6460169.0099999998</v>
      </c>
    </row>
    <row r="5" spans="1:6" hidden="1">
      <c r="A5" s="94" t="str">
        <f t="shared" si="0"/>
        <v>21120311119021611100</v>
      </c>
      <c r="B5" s="94">
        <v>211203</v>
      </c>
      <c r="C5" s="94">
        <v>111190</v>
      </c>
      <c r="D5" s="94">
        <v>21611100</v>
      </c>
      <c r="E5" s="94"/>
      <c r="F5" s="109">
        <v>186</v>
      </c>
    </row>
    <row r="6" spans="1:6" hidden="1">
      <c r="A6" s="94" t="str">
        <f t="shared" si="0"/>
        <v>18520911119021611100</v>
      </c>
      <c r="B6" s="94">
        <v>185209</v>
      </c>
      <c r="C6" s="94">
        <v>111190</v>
      </c>
      <c r="D6" s="94">
        <v>21611100</v>
      </c>
      <c r="E6" s="94"/>
      <c r="F6" s="109">
        <v>1931204</v>
      </c>
    </row>
    <row r="7" spans="1:6" hidden="1">
      <c r="A7" s="94" t="str">
        <f t="shared" si="0"/>
        <v>22121511119021611100</v>
      </c>
      <c r="B7" s="94">
        <v>221215</v>
      </c>
      <c r="C7" s="94">
        <v>111190</v>
      </c>
      <c r="D7" s="94">
        <v>21611100</v>
      </c>
      <c r="E7" s="94"/>
      <c r="F7" s="109">
        <v>2618631</v>
      </c>
    </row>
    <row r="8" spans="1:6" hidden="1">
      <c r="A8" s="94" t="str">
        <f t="shared" si="0"/>
        <v>25121611119021711100</v>
      </c>
      <c r="B8" s="94">
        <v>251216</v>
      </c>
      <c r="C8" s="94">
        <v>111190</v>
      </c>
      <c r="D8" s="94">
        <v>21711100</v>
      </c>
      <c r="E8" s="94"/>
      <c r="F8" s="109">
        <v>77800</v>
      </c>
    </row>
    <row r="9" spans="1:6" hidden="1">
      <c r="A9" s="94" t="str">
        <f t="shared" si="0"/>
        <v>21120311119023911100</v>
      </c>
      <c r="B9" s="94">
        <v>211203</v>
      </c>
      <c r="C9" s="94">
        <v>111190</v>
      </c>
      <c r="D9" s="94">
        <v>23911100</v>
      </c>
      <c r="E9" s="94"/>
      <c r="F9" s="109">
        <v>779870</v>
      </c>
    </row>
    <row r="10" spans="1:6" hidden="1">
      <c r="A10" s="94" t="str">
        <f t="shared" si="0"/>
        <v>24221511119023911100</v>
      </c>
      <c r="B10" s="94">
        <v>242215</v>
      </c>
      <c r="C10" s="94">
        <v>111190</v>
      </c>
      <c r="D10" s="94">
        <v>23911100</v>
      </c>
      <c r="E10" s="94"/>
      <c r="F10" s="109">
        <v>115880</v>
      </c>
    </row>
    <row r="11" spans="1:6" hidden="1">
      <c r="A11" s="94" t="str">
        <f t="shared" si="0"/>
        <v>22121811119024111100</v>
      </c>
      <c r="B11" s="94">
        <v>221218</v>
      </c>
      <c r="C11" s="94">
        <v>111190</v>
      </c>
      <c r="D11" s="94">
        <v>24111100</v>
      </c>
      <c r="E11" s="94"/>
      <c r="F11" s="109">
        <v>576520</v>
      </c>
    </row>
    <row r="12" spans="1:6" hidden="1">
      <c r="A12" s="94" t="str">
        <f t="shared" si="0"/>
        <v>25121611119024411100</v>
      </c>
      <c r="B12" s="94">
        <v>251216</v>
      </c>
      <c r="C12" s="94">
        <v>111190</v>
      </c>
      <c r="D12" s="94">
        <v>24411100</v>
      </c>
      <c r="E12" s="94"/>
      <c r="F12" s="109">
        <v>1740</v>
      </c>
    </row>
    <row r="13" spans="1:6" hidden="1">
      <c r="A13" s="94" t="str">
        <f t="shared" si="0"/>
        <v>22121511119024611100</v>
      </c>
      <c r="B13" s="94">
        <v>221215</v>
      </c>
      <c r="C13" s="94">
        <v>111190</v>
      </c>
      <c r="D13" s="94">
        <v>24611100</v>
      </c>
      <c r="E13" s="94"/>
      <c r="F13" s="109">
        <v>524818.80000000005</v>
      </c>
    </row>
    <row r="14" spans="1:6" hidden="1">
      <c r="A14" s="94" t="str">
        <f t="shared" si="0"/>
        <v>22322211119024611100</v>
      </c>
      <c r="B14" s="94">
        <v>223222</v>
      </c>
      <c r="C14" s="94">
        <v>111190</v>
      </c>
      <c r="D14" s="94">
        <v>24611100</v>
      </c>
      <c r="E14" s="94"/>
      <c r="F14" s="109">
        <v>783174</v>
      </c>
    </row>
    <row r="15" spans="1:6" hidden="1">
      <c r="A15" s="94" t="str">
        <f t="shared" si="0"/>
        <v>22422311119024611100</v>
      </c>
      <c r="B15" s="94">
        <v>224223</v>
      </c>
      <c r="C15" s="94">
        <v>111190</v>
      </c>
      <c r="D15" s="94">
        <v>24611100</v>
      </c>
      <c r="E15" s="94"/>
      <c r="F15" s="109">
        <v>4408200.32</v>
      </c>
    </row>
    <row r="16" spans="1:6">
      <c r="A16" s="94" t="str">
        <f t="shared" si="0"/>
        <v>22121511119024912100</v>
      </c>
      <c r="B16" s="94">
        <v>221215</v>
      </c>
      <c r="C16" s="94">
        <v>111190</v>
      </c>
      <c r="D16" s="94">
        <v>24912100</v>
      </c>
      <c r="E16" s="94"/>
      <c r="F16" s="109">
        <v>450742.48</v>
      </c>
    </row>
    <row r="17" spans="1:6" hidden="1">
      <c r="A17" s="94" t="str">
        <f t="shared" si="0"/>
        <v>25121611119027411100</v>
      </c>
      <c r="B17" s="94">
        <v>251216</v>
      </c>
      <c r="C17" s="94">
        <v>111190</v>
      </c>
      <c r="D17" s="94">
        <v>27411100</v>
      </c>
      <c r="E17" s="94"/>
      <c r="F17" s="109">
        <v>399217.48</v>
      </c>
    </row>
    <row r="18" spans="1:6" hidden="1">
      <c r="A18" s="94" t="str">
        <f t="shared" si="0"/>
        <v>25121611119029111100</v>
      </c>
      <c r="B18" s="94">
        <v>251216</v>
      </c>
      <c r="C18" s="94">
        <v>111190</v>
      </c>
      <c r="D18" s="94">
        <v>29111100</v>
      </c>
      <c r="E18" s="94"/>
      <c r="F18" s="109">
        <v>24441.200000000001</v>
      </c>
    </row>
    <row r="19" spans="1:6" hidden="1">
      <c r="A19" s="94" t="str">
        <f t="shared" si="0"/>
        <v>21120311119029111100</v>
      </c>
      <c r="B19" s="94">
        <v>211203</v>
      </c>
      <c r="C19" s="94">
        <v>111190</v>
      </c>
      <c r="D19" s="94">
        <v>29111100</v>
      </c>
      <c r="E19" s="94"/>
      <c r="F19" s="109">
        <v>1415919.2</v>
      </c>
    </row>
    <row r="20" spans="1:6" hidden="1">
      <c r="A20" s="94" t="str">
        <f t="shared" si="0"/>
        <v>21120311119029111100</v>
      </c>
      <c r="B20" s="94">
        <v>211203</v>
      </c>
      <c r="C20" s="94">
        <v>111190</v>
      </c>
      <c r="D20" s="94">
        <v>29111100</v>
      </c>
      <c r="E20" s="94"/>
      <c r="F20" s="109">
        <v>5857044.3200000003</v>
      </c>
    </row>
    <row r="21" spans="1:6" hidden="1">
      <c r="A21" s="94" t="str">
        <f t="shared" si="0"/>
        <v>18520111119029411100</v>
      </c>
      <c r="B21" s="94">
        <v>185201</v>
      </c>
      <c r="C21" s="94">
        <v>111190</v>
      </c>
      <c r="D21" s="94">
        <v>29411100</v>
      </c>
      <c r="E21" s="94"/>
      <c r="F21" s="109">
        <v>6111.02</v>
      </c>
    </row>
    <row r="22" spans="1:6" hidden="1">
      <c r="A22" s="94" t="str">
        <f t="shared" si="0"/>
        <v>21520711119029611100</v>
      </c>
      <c r="B22" s="94">
        <v>215207</v>
      </c>
      <c r="C22" s="94">
        <v>111190</v>
      </c>
      <c r="D22" s="94">
        <v>29611100</v>
      </c>
      <c r="E22" s="94"/>
      <c r="F22" s="109">
        <v>6745128</v>
      </c>
    </row>
    <row r="23" spans="1:6" hidden="1">
      <c r="A23" s="94" t="str">
        <f t="shared" si="0"/>
        <v>24121111119031211100</v>
      </c>
      <c r="B23" s="94">
        <v>241211</v>
      </c>
      <c r="C23" s="94">
        <v>111190</v>
      </c>
      <c r="D23" s="94">
        <v>31211100</v>
      </c>
      <c r="E23" s="94"/>
      <c r="F23" s="109">
        <v>1467922.67</v>
      </c>
    </row>
    <row r="24" spans="1:6" hidden="1">
      <c r="A24" s="94" t="str">
        <f t="shared" si="0"/>
        <v>24121111119031211100</v>
      </c>
      <c r="B24" s="94">
        <v>241211</v>
      </c>
      <c r="C24" s="94">
        <v>111190</v>
      </c>
      <c r="D24" s="94">
        <v>31211100</v>
      </c>
      <c r="E24" s="94"/>
      <c r="F24" s="109">
        <v>337067</v>
      </c>
    </row>
    <row r="25" spans="1:6" hidden="1">
      <c r="A25" s="94" t="str">
        <f t="shared" si="0"/>
        <v>24121111119031211100</v>
      </c>
      <c r="B25" s="94">
        <v>241211</v>
      </c>
      <c r="C25" s="94">
        <v>111190</v>
      </c>
      <c r="D25" s="94">
        <v>31211100</v>
      </c>
      <c r="E25" s="94"/>
      <c r="F25" s="109">
        <v>164650.75</v>
      </c>
    </row>
    <row r="26" spans="1:6" hidden="1">
      <c r="A26" s="94" t="str">
        <f t="shared" si="0"/>
        <v>18520111119031711100</v>
      </c>
      <c r="B26" s="94">
        <v>185201</v>
      </c>
      <c r="C26" s="94">
        <v>111190</v>
      </c>
      <c r="D26" s="94">
        <v>31711100</v>
      </c>
      <c r="E26" s="94"/>
      <c r="F26" s="109">
        <v>44328.28</v>
      </c>
    </row>
    <row r="27" spans="1:6" hidden="1">
      <c r="A27" s="94" t="str">
        <f t="shared" si="0"/>
        <v>18520911119032911100</v>
      </c>
      <c r="B27" s="94">
        <v>185209</v>
      </c>
      <c r="C27" s="94">
        <v>111190</v>
      </c>
      <c r="D27" s="94">
        <v>32911100</v>
      </c>
      <c r="E27" s="94"/>
      <c r="F27" s="109">
        <v>778032.88</v>
      </c>
    </row>
    <row r="28" spans="1:6" hidden="1">
      <c r="A28" s="94" t="str">
        <f t="shared" si="0"/>
        <v>18520911119032911100</v>
      </c>
      <c r="B28" s="94">
        <v>185209</v>
      </c>
      <c r="C28" s="94">
        <v>111190</v>
      </c>
      <c r="D28" s="94">
        <v>32911100</v>
      </c>
      <c r="E28" s="94"/>
      <c r="F28" s="109">
        <v>1503806.94</v>
      </c>
    </row>
    <row r="29" spans="1:6" hidden="1">
      <c r="A29" s="94" t="str">
        <f t="shared" si="0"/>
        <v>24121111119035111100</v>
      </c>
      <c r="B29" s="94">
        <v>241211</v>
      </c>
      <c r="C29" s="94">
        <v>111190</v>
      </c>
      <c r="D29" s="94">
        <v>35111100</v>
      </c>
      <c r="E29" s="94"/>
      <c r="F29" s="109">
        <v>359021.72</v>
      </c>
    </row>
    <row r="30" spans="1:6" hidden="1">
      <c r="A30" s="94" t="str">
        <f t="shared" si="0"/>
        <v>18520111119035211100</v>
      </c>
      <c r="B30" s="94">
        <v>185201</v>
      </c>
      <c r="C30" s="94">
        <v>111190</v>
      </c>
      <c r="D30" s="94">
        <v>35211100</v>
      </c>
      <c r="E30" s="94"/>
      <c r="F30" s="109">
        <v>18676</v>
      </c>
    </row>
    <row r="31" spans="1:6" hidden="1">
      <c r="A31" s="94" t="str">
        <f t="shared" si="0"/>
        <v>18520111119035211100</v>
      </c>
      <c r="B31" s="94">
        <v>185201</v>
      </c>
      <c r="C31" s="94">
        <v>111190</v>
      </c>
      <c r="D31" s="94">
        <v>35211100</v>
      </c>
      <c r="E31" s="94"/>
      <c r="F31" s="109">
        <v>37352</v>
      </c>
    </row>
    <row r="32" spans="1:6" hidden="1">
      <c r="A32" s="94" t="str">
        <f t="shared" si="0"/>
        <v>21120311119035521100</v>
      </c>
      <c r="B32" s="94">
        <v>211203</v>
      </c>
      <c r="C32" s="94">
        <v>111190</v>
      </c>
      <c r="D32" s="94">
        <v>35521100</v>
      </c>
      <c r="E32" s="94"/>
      <c r="F32" s="109">
        <v>206422</v>
      </c>
    </row>
    <row r="33" spans="1:6" hidden="1">
      <c r="A33" s="94" t="str">
        <f t="shared" si="0"/>
        <v>21120311119035521100</v>
      </c>
      <c r="B33" s="94">
        <v>211203</v>
      </c>
      <c r="C33" s="94">
        <v>111190</v>
      </c>
      <c r="D33" s="94">
        <v>35521100</v>
      </c>
      <c r="E33" s="94"/>
      <c r="F33" s="109">
        <v>197896</v>
      </c>
    </row>
    <row r="34" spans="1:6" hidden="1">
      <c r="A34" s="94" t="str">
        <f t="shared" ref="A34:A65" si="1">+CONCATENATE(B34,C34,D34,E34)</f>
        <v>21120311119035521100</v>
      </c>
      <c r="B34" s="94">
        <v>211203</v>
      </c>
      <c r="C34" s="94">
        <v>111190</v>
      </c>
      <c r="D34" s="94">
        <v>35521100</v>
      </c>
      <c r="E34" s="94"/>
      <c r="F34" s="109">
        <v>206132</v>
      </c>
    </row>
    <row r="35" spans="1:6" hidden="1">
      <c r="A35" s="94" t="str">
        <f t="shared" si="1"/>
        <v>21120311119035521100</v>
      </c>
      <c r="B35" s="94">
        <v>211203</v>
      </c>
      <c r="C35" s="94">
        <v>111190</v>
      </c>
      <c r="D35" s="94">
        <v>35521100</v>
      </c>
      <c r="E35" s="94"/>
      <c r="F35" s="109">
        <v>193952</v>
      </c>
    </row>
    <row r="36" spans="1:6" hidden="1">
      <c r="A36" s="94" t="str">
        <f t="shared" si="1"/>
        <v>21120311119035521100</v>
      </c>
      <c r="B36" s="94">
        <v>211203</v>
      </c>
      <c r="C36" s="94">
        <v>111190</v>
      </c>
      <c r="D36" s="94">
        <v>35521100</v>
      </c>
      <c r="E36" s="94"/>
      <c r="F36" s="109">
        <v>139780</v>
      </c>
    </row>
    <row r="37" spans="1:6" hidden="1">
      <c r="A37" s="94" t="str">
        <f t="shared" si="1"/>
        <v>21120311119035521100</v>
      </c>
      <c r="B37" s="94">
        <v>211203</v>
      </c>
      <c r="C37" s="94">
        <v>111190</v>
      </c>
      <c r="D37" s="94">
        <v>35521100</v>
      </c>
      <c r="E37" s="94"/>
      <c r="F37" s="109">
        <v>168710.39999999999</v>
      </c>
    </row>
    <row r="38" spans="1:6" hidden="1">
      <c r="A38" s="94" t="str">
        <f t="shared" si="1"/>
        <v>21120311119035521100</v>
      </c>
      <c r="B38" s="94">
        <v>211203</v>
      </c>
      <c r="C38" s="94">
        <v>111190</v>
      </c>
      <c r="D38" s="94">
        <v>35521100</v>
      </c>
      <c r="E38" s="94"/>
      <c r="F38" s="109">
        <v>103704</v>
      </c>
    </row>
    <row r="39" spans="1:6" hidden="1">
      <c r="A39" s="94" t="str">
        <f t="shared" si="1"/>
        <v>21120311119035521100</v>
      </c>
      <c r="B39" s="94">
        <v>211203</v>
      </c>
      <c r="C39" s="94">
        <v>111190</v>
      </c>
      <c r="D39" s="94">
        <v>35521100</v>
      </c>
      <c r="E39" s="94"/>
      <c r="F39" s="109">
        <v>147076.4</v>
      </c>
    </row>
    <row r="40" spans="1:6" hidden="1">
      <c r="A40" s="94" t="str">
        <f t="shared" si="1"/>
        <v>21120311119035521100</v>
      </c>
      <c r="B40" s="94">
        <v>211203</v>
      </c>
      <c r="C40" s="94">
        <v>111190</v>
      </c>
      <c r="D40" s="94">
        <v>35521100</v>
      </c>
      <c r="E40" s="94"/>
      <c r="F40" s="109">
        <v>197838</v>
      </c>
    </row>
    <row r="41" spans="1:6" hidden="1">
      <c r="A41" s="94" t="str">
        <f t="shared" si="1"/>
        <v>18520111119035711100</v>
      </c>
      <c r="B41" s="94">
        <v>185201</v>
      </c>
      <c r="C41" s="94">
        <v>111190</v>
      </c>
      <c r="D41" s="94">
        <v>35711100</v>
      </c>
      <c r="E41" s="94"/>
      <c r="F41" s="109">
        <v>26359.85</v>
      </c>
    </row>
    <row r="42" spans="1:6" hidden="1">
      <c r="A42" s="94" t="str">
        <f t="shared" si="1"/>
        <v>18520111119035711100</v>
      </c>
      <c r="B42" s="94">
        <v>185201</v>
      </c>
      <c r="C42" s="94">
        <v>111190</v>
      </c>
      <c r="D42" s="94">
        <v>35711100</v>
      </c>
      <c r="E42" s="94"/>
      <c r="F42" s="109">
        <v>25234.7</v>
      </c>
    </row>
    <row r="43" spans="1:6" hidden="1">
      <c r="A43" s="94" t="str">
        <f t="shared" si="1"/>
        <v>18520111119035711100</v>
      </c>
      <c r="B43" s="94">
        <v>185201</v>
      </c>
      <c r="C43" s="94">
        <v>111190</v>
      </c>
      <c r="D43" s="94">
        <v>35711100</v>
      </c>
      <c r="E43" s="94"/>
      <c r="F43" s="109">
        <v>30044.85</v>
      </c>
    </row>
    <row r="44" spans="1:6" hidden="1">
      <c r="A44" s="94" t="str">
        <f t="shared" si="1"/>
        <v>18520911119035811100</v>
      </c>
      <c r="B44" s="94">
        <v>185209</v>
      </c>
      <c r="C44" s="94">
        <v>111190</v>
      </c>
      <c r="D44" s="94">
        <v>35811100</v>
      </c>
      <c r="E44" s="94"/>
      <c r="F44" s="109">
        <v>109515.36</v>
      </c>
    </row>
    <row r="45" spans="1:6" hidden="1">
      <c r="A45" s="94" t="str">
        <f t="shared" si="1"/>
        <v>18520911119035811100</v>
      </c>
      <c r="B45" s="94">
        <v>185209</v>
      </c>
      <c r="C45" s="94">
        <v>111190</v>
      </c>
      <c r="D45" s="94">
        <v>35811100</v>
      </c>
      <c r="E45" s="94"/>
      <c r="F45" s="109">
        <v>92142.29</v>
      </c>
    </row>
    <row r="46" spans="1:6" hidden="1">
      <c r="A46" s="94" t="str">
        <f t="shared" si="1"/>
        <v>18520911119035811100</v>
      </c>
      <c r="B46" s="94">
        <v>185209</v>
      </c>
      <c r="C46" s="94">
        <v>111190</v>
      </c>
      <c r="D46" s="94">
        <v>35811100</v>
      </c>
      <c r="E46" s="94"/>
      <c r="F46" s="109">
        <v>1010037.29</v>
      </c>
    </row>
    <row r="47" spans="1:6" hidden="1">
      <c r="A47" s="94" t="str">
        <f t="shared" si="1"/>
        <v>22121511119035911100</v>
      </c>
      <c r="B47" s="94">
        <v>221215</v>
      </c>
      <c r="C47" s="94">
        <v>111190</v>
      </c>
      <c r="D47" s="94">
        <v>35911100</v>
      </c>
      <c r="E47" s="94"/>
      <c r="F47" s="109">
        <v>200000</v>
      </c>
    </row>
    <row r="48" spans="1:6" hidden="1">
      <c r="A48" s="94" t="str">
        <f t="shared" si="1"/>
        <v>22121511119035911100</v>
      </c>
      <c r="B48" s="94">
        <v>221215</v>
      </c>
      <c r="C48" s="94">
        <v>111190</v>
      </c>
      <c r="D48" s="94">
        <v>35911100</v>
      </c>
      <c r="E48" s="94"/>
      <c r="F48" s="109">
        <v>200000</v>
      </c>
    </row>
    <row r="49" spans="1:6" hidden="1">
      <c r="A49" s="94" t="str">
        <f t="shared" si="1"/>
        <v>23120511119039111100</v>
      </c>
      <c r="B49" s="94">
        <v>231205</v>
      </c>
      <c r="C49" s="94">
        <v>111190</v>
      </c>
      <c r="D49" s="94">
        <v>39111100</v>
      </c>
      <c r="E49" s="94"/>
      <c r="F49" s="109">
        <v>37940</v>
      </c>
    </row>
    <row r="50" spans="1:6" hidden="1">
      <c r="A50" s="94" t="str">
        <f t="shared" si="1"/>
        <v>23120511119039111100</v>
      </c>
      <c r="B50" s="94">
        <v>231205</v>
      </c>
      <c r="C50" s="94">
        <v>111190</v>
      </c>
      <c r="D50" s="94">
        <v>39111100</v>
      </c>
      <c r="E50" s="94"/>
      <c r="F50" s="109">
        <v>34598.67</v>
      </c>
    </row>
    <row r="51" spans="1:6" hidden="1">
      <c r="A51" s="94" t="str">
        <f t="shared" si="1"/>
        <v>23120511119039111100</v>
      </c>
      <c r="B51" s="94">
        <v>231205</v>
      </c>
      <c r="C51" s="94">
        <v>111190</v>
      </c>
      <c r="D51" s="94">
        <v>39111100</v>
      </c>
      <c r="E51" s="94"/>
      <c r="F51" s="109">
        <v>37940</v>
      </c>
    </row>
    <row r="52" spans="1:6" hidden="1">
      <c r="A52" s="94" t="str">
        <f t="shared" si="1"/>
        <v>23120511119039111100</v>
      </c>
      <c r="B52" s="94">
        <v>231205</v>
      </c>
      <c r="C52" s="94">
        <v>111190</v>
      </c>
      <c r="D52" s="94">
        <v>39111100</v>
      </c>
      <c r="E52" s="94"/>
      <c r="F52" s="109">
        <v>37576</v>
      </c>
    </row>
    <row r="53" spans="1:6" hidden="1">
      <c r="A53" s="94" t="str">
        <f t="shared" si="1"/>
        <v>23120511119039111100</v>
      </c>
      <c r="B53" s="94">
        <v>231205</v>
      </c>
      <c r="C53" s="94">
        <v>111190</v>
      </c>
      <c r="D53" s="94">
        <v>39111100</v>
      </c>
      <c r="E53" s="94"/>
      <c r="F53" s="109">
        <v>39372.67</v>
      </c>
    </row>
    <row r="54" spans="1:6" hidden="1">
      <c r="A54" s="94" t="str">
        <f t="shared" si="1"/>
        <v>24221515O39044121100</v>
      </c>
      <c r="B54" s="94">
        <v>242215</v>
      </c>
      <c r="C54" s="94" t="s">
        <v>99</v>
      </c>
      <c r="D54" s="94">
        <v>44121100</v>
      </c>
      <c r="E54" s="94"/>
      <c r="F54" s="109">
        <v>2897998.8</v>
      </c>
    </row>
    <row r="55" spans="1:6" hidden="1">
      <c r="A55" s="94" t="str">
        <f t="shared" si="1"/>
        <v>26923015O39044121100</v>
      </c>
      <c r="B55" s="94">
        <v>269230</v>
      </c>
      <c r="C55" s="94" t="s">
        <v>99</v>
      </c>
      <c r="D55" s="94">
        <v>44121100</v>
      </c>
      <c r="E55" s="94"/>
      <c r="F55" s="109">
        <v>9000000</v>
      </c>
    </row>
    <row r="56" spans="1:6" hidden="1">
      <c r="A56" s="94" t="str">
        <f t="shared" si="1"/>
        <v>23120515O59044121100</v>
      </c>
      <c r="B56" s="94">
        <v>231205</v>
      </c>
      <c r="C56" s="94" t="s">
        <v>97</v>
      </c>
      <c r="D56" s="94">
        <v>44121100</v>
      </c>
      <c r="E56" s="94"/>
      <c r="F56" s="109">
        <v>3739200</v>
      </c>
    </row>
    <row r="57" spans="1:6" hidden="1">
      <c r="A57" s="94" t="str">
        <f t="shared" si="1"/>
        <v>25121611119044121100</v>
      </c>
      <c r="B57" s="94">
        <v>251216</v>
      </c>
      <c r="C57" s="94">
        <v>111190</v>
      </c>
      <c r="D57" s="94">
        <v>44121100</v>
      </c>
      <c r="E57" s="94"/>
      <c r="F57" s="109">
        <v>24286282</v>
      </c>
    </row>
    <row r="58" spans="1:6" hidden="1">
      <c r="A58" s="94" t="str">
        <f t="shared" si="1"/>
        <v>25121611119044121100</v>
      </c>
      <c r="B58" s="94">
        <v>251216</v>
      </c>
      <c r="C58" s="94">
        <v>111190</v>
      </c>
      <c r="D58" s="94">
        <v>44121100</v>
      </c>
      <c r="E58" s="94"/>
      <c r="F58" s="109">
        <v>56724233</v>
      </c>
    </row>
    <row r="59" spans="1:6" hidden="1">
      <c r="A59" s="94" t="str">
        <f t="shared" si="1"/>
        <v>24221515O39044121100</v>
      </c>
      <c r="B59" s="94">
        <v>242215</v>
      </c>
      <c r="C59" s="94" t="s">
        <v>99</v>
      </c>
      <c r="D59" s="94">
        <v>44121100</v>
      </c>
      <c r="E59" s="94"/>
      <c r="F59" s="109">
        <v>2897998.8</v>
      </c>
    </row>
    <row r="60" spans="1:6" hidden="1">
      <c r="A60" s="94" t="str">
        <f t="shared" si="1"/>
        <v>23120515O59044121100</v>
      </c>
      <c r="B60" s="94">
        <v>231205</v>
      </c>
      <c r="C60" s="94" t="s">
        <v>97</v>
      </c>
      <c r="D60" s="94">
        <v>44121100</v>
      </c>
      <c r="E60" s="94"/>
      <c r="F60" s="109">
        <v>3739200</v>
      </c>
    </row>
    <row r="61" spans="1:6" hidden="1">
      <c r="A61" s="94" t="str">
        <f t="shared" si="1"/>
        <v>25121615O59044121100</v>
      </c>
      <c r="B61" s="94">
        <v>251216</v>
      </c>
      <c r="C61" s="94" t="s">
        <v>97</v>
      </c>
      <c r="D61" s="94">
        <v>44121100</v>
      </c>
      <c r="E61" s="94"/>
      <c r="F61" s="109">
        <v>1104493</v>
      </c>
    </row>
    <row r="62" spans="1:6" hidden="1">
      <c r="A62" s="94" t="str">
        <f t="shared" si="1"/>
        <v>26922915O59044121126</v>
      </c>
      <c r="B62" s="94">
        <v>269229</v>
      </c>
      <c r="C62" s="94" t="s">
        <v>97</v>
      </c>
      <c r="D62" s="94">
        <v>44121126</v>
      </c>
      <c r="E62" s="94"/>
      <c r="F62" s="109">
        <v>537084.72</v>
      </c>
    </row>
    <row r="63" spans="1:6" hidden="1">
      <c r="A63" s="94" t="str">
        <f t="shared" si="1"/>
        <v>18520111119056212100A02D49008</v>
      </c>
      <c r="B63" s="94">
        <v>185201</v>
      </c>
      <c r="C63" s="94">
        <v>111190</v>
      </c>
      <c r="D63" s="94">
        <v>56212100</v>
      </c>
      <c r="E63" s="94" t="s">
        <v>88</v>
      </c>
      <c r="F63" s="109">
        <v>550000</v>
      </c>
    </row>
    <row r="64" spans="1:6" hidden="1">
      <c r="A64" s="94" t="str">
        <f t="shared" si="1"/>
        <v>18520111119056212100A02D49008</v>
      </c>
      <c r="B64" s="94">
        <v>185201</v>
      </c>
      <c r="C64" s="94">
        <v>111190</v>
      </c>
      <c r="D64" s="94">
        <v>56212100</v>
      </c>
      <c r="E64" s="94" t="s">
        <v>88</v>
      </c>
      <c r="F64" s="109">
        <v>88000</v>
      </c>
    </row>
    <row r="65" spans="1:6" hidden="1">
      <c r="A65" s="94" t="str">
        <f t="shared" si="1"/>
        <v>22422311119061412100O02D49003</v>
      </c>
      <c r="B65" s="94">
        <v>224223</v>
      </c>
      <c r="C65" s="94">
        <v>111190</v>
      </c>
      <c r="D65" s="94">
        <v>61412100</v>
      </c>
      <c r="E65" s="94" t="s">
        <v>86</v>
      </c>
      <c r="F65" s="109">
        <v>1234808</v>
      </c>
    </row>
    <row r="66" spans="1:6" hidden="1">
      <c r="A66" s="94" t="str">
        <f t="shared" ref="A66:A77" si="2">+CONCATENATE(B66,C66,D66,E66)</f>
        <v>22422311119061412100O02D49003</v>
      </c>
      <c r="B66" s="94">
        <v>224223</v>
      </c>
      <c r="C66" s="94">
        <v>111190</v>
      </c>
      <c r="D66" s="94">
        <v>61412100</v>
      </c>
      <c r="E66" s="94" t="s">
        <v>86</v>
      </c>
      <c r="F66" s="109">
        <v>197569.28</v>
      </c>
    </row>
    <row r="67" spans="1:6" hidden="1">
      <c r="A67" s="94" t="str">
        <f t="shared" si="2"/>
        <v>22422311119061412100O02D49003</v>
      </c>
      <c r="B67" s="94">
        <v>224223</v>
      </c>
      <c r="C67" s="94">
        <v>111190</v>
      </c>
      <c r="D67" s="94">
        <v>61412100</v>
      </c>
      <c r="E67" s="94" t="s">
        <v>86</v>
      </c>
      <c r="F67" s="109">
        <v>18965.52</v>
      </c>
    </row>
    <row r="68" spans="1:6" hidden="1">
      <c r="A68" s="94" t="str">
        <f t="shared" si="2"/>
        <v>22422311119061412100O02D49003</v>
      </c>
      <c r="B68" s="94">
        <v>224223</v>
      </c>
      <c r="C68" s="94">
        <v>111190</v>
      </c>
      <c r="D68" s="94">
        <v>61412100</v>
      </c>
      <c r="E68" s="94" t="s">
        <v>86</v>
      </c>
      <c r="F68" s="109">
        <v>3034.48</v>
      </c>
    </row>
    <row r="69" spans="1:6" hidden="1">
      <c r="A69" s="94" t="str">
        <f t="shared" si="2"/>
        <v>22422311119061412100O02D49003</v>
      </c>
      <c r="B69" s="94">
        <v>224223</v>
      </c>
      <c r="C69" s="94">
        <v>111190</v>
      </c>
      <c r="D69" s="94">
        <v>61412100</v>
      </c>
      <c r="E69" s="94" t="s">
        <v>86</v>
      </c>
      <c r="F69" s="109">
        <v>52675.71</v>
      </c>
    </row>
    <row r="70" spans="1:6" hidden="1">
      <c r="A70" s="94" t="str">
        <f t="shared" si="2"/>
        <v>22422311119061412100O02D49003</v>
      </c>
      <c r="B70" s="94">
        <v>224223</v>
      </c>
      <c r="C70" s="94">
        <v>111190</v>
      </c>
      <c r="D70" s="94">
        <v>61412100</v>
      </c>
      <c r="E70" s="94" t="s">
        <v>86</v>
      </c>
      <c r="F70" s="109">
        <v>8428.11</v>
      </c>
    </row>
    <row r="71" spans="1:6" hidden="1">
      <c r="A71" s="94" t="str">
        <f t="shared" si="2"/>
        <v>22422311119061412100O02D49003</v>
      </c>
      <c r="B71" s="94">
        <v>224223</v>
      </c>
      <c r="C71" s="94">
        <v>111190</v>
      </c>
      <c r="D71" s="94">
        <v>61412100</v>
      </c>
      <c r="E71" s="94" t="s">
        <v>86</v>
      </c>
      <c r="F71" s="109">
        <v>52675.71</v>
      </c>
    </row>
    <row r="72" spans="1:6" hidden="1">
      <c r="A72" s="94" t="str">
        <f t="shared" si="2"/>
        <v>22422311119061412100O02D49003</v>
      </c>
      <c r="B72" s="94">
        <v>224223</v>
      </c>
      <c r="C72" s="94">
        <v>111190</v>
      </c>
      <c r="D72" s="94">
        <v>61412100</v>
      </c>
      <c r="E72" s="94" t="s">
        <v>86</v>
      </c>
      <c r="F72" s="109">
        <v>8428.11</v>
      </c>
    </row>
    <row r="73" spans="1:6" hidden="1">
      <c r="A73" s="94" t="str">
        <f t="shared" si="2"/>
        <v>22422311119061412100O02D49003</v>
      </c>
      <c r="B73" s="94">
        <v>224223</v>
      </c>
      <c r="C73" s="94">
        <v>111190</v>
      </c>
      <c r="D73" s="94">
        <v>61412100</v>
      </c>
      <c r="E73" s="94" t="s">
        <v>86</v>
      </c>
      <c r="F73" s="109">
        <v>740884.8</v>
      </c>
    </row>
    <row r="74" spans="1:6" hidden="1">
      <c r="A74" s="94" t="str">
        <f t="shared" si="2"/>
        <v>22422311119061412100O02D49003</v>
      </c>
      <c r="B74" s="94">
        <v>224223</v>
      </c>
      <c r="C74" s="94">
        <v>111190</v>
      </c>
      <c r="D74" s="94">
        <v>61412100</v>
      </c>
      <c r="E74" s="94" t="s">
        <v>86</v>
      </c>
      <c r="F74" s="109">
        <v>118541.57</v>
      </c>
    </row>
    <row r="75" spans="1:6" hidden="1">
      <c r="A75" s="94" t="str">
        <f t="shared" si="2"/>
        <v>22422311119061412100O02D49003</v>
      </c>
      <c r="B75" s="94">
        <v>224223</v>
      </c>
      <c r="C75" s="94">
        <v>111190</v>
      </c>
      <c r="D75" s="94">
        <v>61412100</v>
      </c>
      <c r="E75" s="94" t="s">
        <v>86</v>
      </c>
      <c r="F75" s="109">
        <v>4572634.09</v>
      </c>
    </row>
    <row r="76" spans="1:6" hidden="1">
      <c r="A76" s="94" t="str">
        <f t="shared" si="2"/>
        <v>22422311119061412100O02D49003</v>
      </c>
      <c r="B76" s="94">
        <v>224223</v>
      </c>
      <c r="C76" s="94">
        <v>111190</v>
      </c>
      <c r="D76" s="94">
        <v>61412100</v>
      </c>
      <c r="E76" s="94" t="s">
        <v>86</v>
      </c>
      <c r="F76" s="109">
        <v>731621.45</v>
      </c>
    </row>
    <row r="77" spans="1:6" hidden="1">
      <c r="A77" s="106" t="str">
        <f t="shared" si="2"/>
        <v/>
      </c>
      <c r="B77" s="107"/>
      <c r="C77" s="107"/>
      <c r="D77" s="107"/>
      <c r="E77" s="107"/>
      <c r="F77" s="108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>
      <c r="A1" s="79" t="s">
        <v>58</v>
      </c>
      <c r="B1" s="79" t="s">
        <v>59</v>
      </c>
      <c r="C1" s="80" t="s">
        <v>60</v>
      </c>
      <c r="D1" s="79" t="s">
        <v>61</v>
      </c>
      <c r="E1" s="80" t="s">
        <v>62</v>
      </c>
      <c r="F1" s="80" t="s">
        <v>103</v>
      </c>
      <c r="G1" s="80" t="s">
        <v>104</v>
      </c>
      <c r="H1" s="80" t="s">
        <v>105</v>
      </c>
      <c r="I1" s="80" t="s">
        <v>106</v>
      </c>
      <c r="J1" s="80" t="s">
        <v>107</v>
      </c>
      <c r="K1" s="80" t="s">
        <v>63</v>
      </c>
      <c r="L1" s="80" t="s">
        <v>64</v>
      </c>
      <c r="M1" s="80" t="s">
        <v>65</v>
      </c>
      <c r="N1" s="79" t="s">
        <v>66</v>
      </c>
      <c r="O1" s="79" t="s">
        <v>118</v>
      </c>
      <c r="P1" s="79" t="s">
        <v>67</v>
      </c>
      <c r="Q1" s="102" t="s">
        <v>68</v>
      </c>
    </row>
    <row r="2" spans="1:17">
      <c r="A2" s="81" t="s">
        <v>70</v>
      </c>
      <c r="B2" s="81">
        <v>185201</v>
      </c>
      <c r="C2" s="81">
        <v>111190</v>
      </c>
      <c r="D2" s="81">
        <v>21111100</v>
      </c>
      <c r="E2" s="81"/>
      <c r="F2" s="81" t="str">
        <f>+MID(D2,1,1)</f>
        <v>2</v>
      </c>
      <c r="G2" s="81" t="str">
        <f>+MID(D2,1,4)</f>
        <v>2111</v>
      </c>
      <c r="H2" s="81" t="str">
        <f>+MID(D2,5,1)</f>
        <v>1</v>
      </c>
      <c r="I2" s="81" t="str">
        <f>+MID(D2,6,1)</f>
        <v>1</v>
      </c>
      <c r="J2" s="81" t="str">
        <f>+MID(D2,7,2)</f>
        <v>00</v>
      </c>
      <c r="K2" s="82">
        <v>6457485</v>
      </c>
      <c r="L2" s="82">
        <v>6457485</v>
      </c>
      <c r="M2" s="82">
        <v>6457485</v>
      </c>
      <c r="N2" s="82">
        <v>0</v>
      </c>
      <c r="O2" s="82">
        <v>29435</v>
      </c>
      <c r="P2" s="82">
        <f>+N2+O2</f>
        <v>29435</v>
      </c>
      <c r="Q2" s="103">
        <f>+P2</f>
        <v>29435</v>
      </c>
    </row>
    <row r="3" spans="1:17">
      <c r="A3" s="81" t="s">
        <v>70</v>
      </c>
      <c r="B3" s="81">
        <v>185201</v>
      </c>
      <c r="C3" s="81">
        <v>111190</v>
      </c>
      <c r="D3" s="81">
        <v>21411100</v>
      </c>
      <c r="E3" s="81"/>
      <c r="F3" s="81" t="str">
        <f t="shared" ref="F3:F79" si="0">+MID(D3,1,1)</f>
        <v>2</v>
      </c>
      <c r="G3" s="81" t="str">
        <f t="shared" ref="G3:G79" si="1">+MID(D3,1,4)</f>
        <v>2141</v>
      </c>
      <c r="H3" s="81" t="str">
        <f t="shared" ref="H3:H79" si="2">+MID(D3,5,1)</f>
        <v>1</v>
      </c>
      <c r="I3" s="81" t="str">
        <f t="shared" ref="I3:I79" si="3">+MID(D3,6,1)</f>
        <v>1</v>
      </c>
      <c r="J3" s="81" t="str">
        <f t="shared" ref="J3:J79" si="4">+MID(D3,7,2)</f>
        <v>00</v>
      </c>
      <c r="K3" s="82">
        <v>5724815</v>
      </c>
      <c r="L3" s="82">
        <v>5724815</v>
      </c>
      <c r="M3" s="82">
        <v>5724815</v>
      </c>
      <c r="N3" s="82">
        <v>131576.94</v>
      </c>
      <c r="O3" s="82">
        <v>0</v>
      </c>
      <c r="P3" s="82">
        <f t="shared" ref="P3:P8" si="5">+N3+O3</f>
        <v>131576.94</v>
      </c>
      <c r="Q3" s="103">
        <f t="shared" ref="Q3:Q8" si="6">+P3</f>
        <v>131576.94</v>
      </c>
    </row>
    <row r="4" spans="1:17">
      <c r="A4" s="81" t="s">
        <v>70</v>
      </c>
      <c r="B4" s="81">
        <v>185201</v>
      </c>
      <c r="C4" s="81">
        <v>111190</v>
      </c>
      <c r="D4" s="81">
        <v>21511100</v>
      </c>
      <c r="E4" s="81"/>
      <c r="F4" s="81" t="str">
        <f t="shared" si="0"/>
        <v>2</v>
      </c>
      <c r="G4" s="81" t="str">
        <f t="shared" si="1"/>
        <v>2151</v>
      </c>
      <c r="H4" s="81" t="str">
        <f t="shared" si="2"/>
        <v>1</v>
      </c>
      <c r="I4" s="81" t="str">
        <f t="shared" si="3"/>
        <v>1</v>
      </c>
      <c r="J4" s="81" t="str">
        <f t="shared" si="4"/>
        <v>00</v>
      </c>
      <c r="K4" s="82">
        <v>500000</v>
      </c>
      <c r="L4" s="82">
        <v>500000</v>
      </c>
      <c r="M4" s="82">
        <v>500000</v>
      </c>
      <c r="N4" s="82">
        <v>0</v>
      </c>
      <c r="O4" s="82">
        <v>0</v>
      </c>
      <c r="P4" s="82">
        <f t="shared" si="5"/>
        <v>0</v>
      </c>
      <c r="Q4" s="103">
        <f t="shared" si="6"/>
        <v>0</v>
      </c>
    </row>
    <row r="5" spans="1:17">
      <c r="A5" s="81" t="s">
        <v>70</v>
      </c>
      <c r="B5" s="81">
        <v>242215</v>
      </c>
      <c r="C5" s="81">
        <v>111190</v>
      </c>
      <c r="D5" s="81">
        <v>21511100</v>
      </c>
      <c r="E5" s="81"/>
      <c r="F5" s="81" t="str">
        <f t="shared" si="0"/>
        <v>2</v>
      </c>
      <c r="G5" s="81" t="str">
        <f t="shared" si="1"/>
        <v>2151</v>
      </c>
      <c r="H5" s="81" t="str">
        <f t="shared" si="2"/>
        <v>1</v>
      </c>
      <c r="I5" s="81" t="str">
        <f t="shared" si="3"/>
        <v>1</v>
      </c>
      <c r="J5" s="81" t="str">
        <f t="shared" si="4"/>
        <v>00</v>
      </c>
      <c r="K5" s="82">
        <v>4762.38</v>
      </c>
      <c r="L5" s="82">
        <v>4762.38</v>
      </c>
      <c r="M5" s="82">
        <v>4762.38</v>
      </c>
      <c r="N5" s="82">
        <v>0</v>
      </c>
      <c r="O5" s="82">
        <v>4762.38</v>
      </c>
      <c r="P5" s="82">
        <f t="shared" si="5"/>
        <v>4762.38</v>
      </c>
      <c r="Q5" s="103">
        <f t="shared" si="6"/>
        <v>4762.38</v>
      </c>
    </row>
    <row r="6" spans="1:17">
      <c r="A6" s="81" t="s">
        <v>70</v>
      </c>
      <c r="B6" s="81">
        <v>185201</v>
      </c>
      <c r="C6" s="81">
        <v>111190</v>
      </c>
      <c r="D6" s="81">
        <v>21611100</v>
      </c>
      <c r="E6" s="81"/>
      <c r="F6" s="81" t="str">
        <f t="shared" si="0"/>
        <v>2</v>
      </c>
      <c r="G6" s="81" t="str">
        <f t="shared" si="1"/>
        <v>2161</v>
      </c>
      <c r="H6" s="81" t="str">
        <f t="shared" si="2"/>
        <v>1</v>
      </c>
      <c r="I6" s="81" t="str">
        <f t="shared" si="3"/>
        <v>1</v>
      </c>
      <c r="J6" s="81" t="str">
        <f t="shared" si="4"/>
        <v>00</v>
      </c>
      <c r="K6" s="82">
        <v>48042.79</v>
      </c>
      <c r="L6" s="82">
        <v>48042.79</v>
      </c>
      <c r="M6" s="82">
        <v>48042.79</v>
      </c>
      <c r="N6" s="82">
        <v>0</v>
      </c>
      <c r="O6" s="82">
        <v>0</v>
      </c>
      <c r="P6" s="82">
        <f t="shared" si="5"/>
        <v>0</v>
      </c>
      <c r="Q6" s="103">
        <f t="shared" si="6"/>
        <v>0</v>
      </c>
    </row>
    <row r="7" spans="1:17">
      <c r="A7" s="81" t="s">
        <v>70</v>
      </c>
      <c r="B7" s="81">
        <v>185209</v>
      </c>
      <c r="C7" s="81">
        <v>111190</v>
      </c>
      <c r="D7" s="81">
        <v>21611100</v>
      </c>
      <c r="E7" s="81"/>
      <c r="F7" s="81" t="str">
        <f t="shared" si="0"/>
        <v>2</v>
      </c>
      <c r="G7" s="81" t="str">
        <f t="shared" si="1"/>
        <v>2161</v>
      </c>
      <c r="H7" s="81" t="str">
        <f t="shared" si="2"/>
        <v>1</v>
      </c>
      <c r="I7" s="81" t="str">
        <f t="shared" si="3"/>
        <v>1</v>
      </c>
      <c r="J7" s="81" t="str">
        <f t="shared" si="4"/>
        <v>00</v>
      </c>
      <c r="K7" s="82">
        <v>1451957.21</v>
      </c>
      <c r="L7" s="82">
        <v>1451957.21</v>
      </c>
      <c r="M7" s="82">
        <v>1451957.21</v>
      </c>
      <c r="N7" s="82">
        <v>0</v>
      </c>
      <c r="O7" s="82">
        <v>0</v>
      </c>
      <c r="P7" s="82">
        <f t="shared" si="5"/>
        <v>0</v>
      </c>
      <c r="Q7" s="103">
        <f t="shared" si="6"/>
        <v>0</v>
      </c>
    </row>
    <row r="8" spans="1:17">
      <c r="A8" s="81" t="s">
        <v>70</v>
      </c>
      <c r="B8" s="81">
        <v>211203</v>
      </c>
      <c r="C8" s="81">
        <v>111190</v>
      </c>
      <c r="D8" s="81">
        <v>21611100</v>
      </c>
      <c r="E8" s="81"/>
      <c r="F8" s="81" t="str">
        <f t="shared" si="0"/>
        <v>2</v>
      </c>
      <c r="G8" s="81" t="str">
        <f t="shared" si="1"/>
        <v>2161</v>
      </c>
      <c r="H8" s="81" t="str">
        <f t="shared" si="2"/>
        <v>1</v>
      </c>
      <c r="I8" s="81" t="str">
        <f t="shared" si="3"/>
        <v>1</v>
      </c>
      <c r="J8" s="81" t="str">
        <f t="shared" si="4"/>
        <v>00</v>
      </c>
      <c r="K8" s="82">
        <v>96640</v>
      </c>
      <c r="L8" s="82">
        <v>96640</v>
      </c>
      <c r="M8" s="82">
        <v>96640</v>
      </c>
      <c r="N8" s="82">
        <v>0</v>
      </c>
      <c r="O8" s="82">
        <v>96454</v>
      </c>
      <c r="P8" s="82">
        <f t="shared" si="5"/>
        <v>96454</v>
      </c>
      <c r="Q8" s="103">
        <f t="shared" si="6"/>
        <v>96454</v>
      </c>
    </row>
    <row r="9" spans="1:17">
      <c r="A9" s="81" t="s">
        <v>70</v>
      </c>
      <c r="B9" s="81">
        <v>221215</v>
      </c>
      <c r="C9" s="81">
        <v>111190</v>
      </c>
      <c r="D9" s="81">
        <v>21611100</v>
      </c>
      <c r="E9" s="81"/>
      <c r="F9" s="81" t="str">
        <f t="shared" si="0"/>
        <v>2</v>
      </c>
      <c r="G9" s="81" t="str">
        <f t="shared" si="1"/>
        <v>2161</v>
      </c>
      <c r="H9" s="81" t="str">
        <f t="shared" si="2"/>
        <v>1</v>
      </c>
      <c r="I9" s="81" t="str">
        <f t="shared" si="3"/>
        <v>1</v>
      </c>
      <c r="J9" s="81" t="str">
        <f t="shared" si="4"/>
        <v>00</v>
      </c>
      <c r="K9" s="82">
        <v>2618631</v>
      </c>
      <c r="L9" s="82">
        <v>2618631</v>
      </c>
      <c r="M9" s="82">
        <v>2618631</v>
      </c>
      <c r="N9" s="82">
        <v>0</v>
      </c>
      <c r="O9" s="82"/>
      <c r="P9" s="82"/>
      <c r="Q9" s="103"/>
    </row>
    <row r="10" spans="1:17">
      <c r="A10" s="81" t="s">
        <v>70</v>
      </c>
      <c r="B10" s="81">
        <v>185201</v>
      </c>
      <c r="C10" s="81">
        <v>111190</v>
      </c>
      <c r="D10" s="81">
        <v>21711100</v>
      </c>
      <c r="E10" s="81"/>
      <c r="F10" s="81" t="str">
        <f t="shared" si="0"/>
        <v>2</v>
      </c>
      <c r="G10" s="81" t="str">
        <f t="shared" si="1"/>
        <v>2171</v>
      </c>
      <c r="H10" s="81" t="str">
        <f t="shared" si="2"/>
        <v>1</v>
      </c>
      <c r="I10" s="81" t="str">
        <f t="shared" si="3"/>
        <v>1</v>
      </c>
      <c r="J10" s="81" t="str">
        <f t="shared" si="4"/>
        <v>00</v>
      </c>
      <c r="K10" s="82">
        <v>614951.62</v>
      </c>
      <c r="L10" s="82">
        <v>614951.62</v>
      </c>
      <c r="M10" s="82">
        <v>614951.62</v>
      </c>
      <c r="N10" s="82">
        <v>0</v>
      </c>
      <c r="O10" s="82">
        <v>0</v>
      </c>
      <c r="P10" s="82">
        <f t="shared" ref="P10:P15" si="7">+N10+O10</f>
        <v>0</v>
      </c>
      <c r="Q10" s="103">
        <f t="shared" ref="Q10:Q15" si="8">+P10</f>
        <v>0</v>
      </c>
    </row>
    <row r="11" spans="1:17">
      <c r="A11" s="81" t="s">
        <v>70</v>
      </c>
      <c r="B11" s="81">
        <v>251216</v>
      </c>
      <c r="C11" s="81">
        <v>111190</v>
      </c>
      <c r="D11" s="81">
        <v>21711100</v>
      </c>
      <c r="E11" s="81"/>
      <c r="F11" s="81" t="str">
        <f t="shared" si="0"/>
        <v>2</v>
      </c>
      <c r="G11" s="81" t="str">
        <f t="shared" si="1"/>
        <v>2171</v>
      </c>
      <c r="H11" s="81" t="str">
        <f t="shared" si="2"/>
        <v>1</v>
      </c>
      <c r="I11" s="81" t="str">
        <f t="shared" si="3"/>
        <v>1</v>
      </c>
      <c r="J11" s="81" t="str">
        <f t="shared" si="4"/>
        <v>00</v>
      </c>
      <c r="K11" s="82">
        <v>77800</v>
      </c>
      <c r="L11" s="82">
        <v>77800</v>
      </c>
      <c r="M11" s="82">
        <v>77800</v>
      </c>
      <c r="N11" s="82">
        <v>0</v>
      </c>
      <c r="O11" s="83">
        <v>0</v>
      </c>
      <c r="P11" s="82">
        <f t="shared" si="7"/>
        <v>0</v>
      </c>
      <c r="Q11" s="103">
        <f t="shared" si="8"/>
        <v>0</v>
      </c>
    </row>
    <row r="12" spans="1:17">
      <c r="A12" s="81" t="s">
        <v>70</v>
      </c>
      <c r="B12" s="81">
        <v>268221</v>
      </c>
      <c r="C12" s="81">
        <v>111190</v>
      </c>
      <c r="D12" s="81">
        <v>21711100</v>
      </c>
      <c r="E12" s="81"/>
      <c r="F12" s="81" t="str">
        <f t="shared" si="0"/>
        <v>2</v>
      </c>
      <c r="G12" s="81" t="str">
        <f t="shared" si="1"/>
        <v>2171</v>
      </c>
      <c r="H12" s="81" t="str">
        <f t="shared" si="2"/>
        <v>1</v>
      </c>
      <c r="I12" s="81" t="str">
        <f t="shared" si="3"/>
        <v>1</v>
      </c>
      <c r="J12" s="81" t="str">
        <f t="shared" si="4"/>
        <v>00</v>
      </c>
      <c r="K12" s="82">
        <v>1000000</v>
      </c>
      <c r="L12" s="82">
        <v>1000000</v>
      </c>
      <c r="M12" s="82">
        <v>1000000</v>
      </c>
      <c r="N12" s="82">
        <v>0</v>
      </c>
      <c r="O12" s="83">
        <v>0</v>
      </c>
      <c r="P12" s="82">
        <f t="shared" si="7"/>
        <v>0</v>
      </c>
      <c r="Q12" s="103">
        <f t="shared" si="8"/>
        <v>0</v>
      </c>
    </row>
    <row r="13" spans="1:17">
      <c r="A13" s="81" t="s">
        <v>70</v>
      </c>
      <c r="B13" s="81">
        <v>185201</v>
      </c>
      <c r="C13" s="81">
        <v>111190</v>
      </c>
      <c r="D13" s="81">
        <v>22111100</v>
      </c>
      <c r="E13" s="81"/>
      <c r="F13" s="81" t="str">
        <f t="shared" si="0"/>
        <v>2</v>
      </c>
      <c r="G13" s="81" t="str">
        <f t="shared" si="1"/>
        <v>2211</v>
      </c>
      <c r="H13" s="81" t="str">
        <f t="shared" si="2"/>
        <v>1</v>
      </c>
      <c r="I13" s="81" t="str">
        <f t="shared" si="3"/>
        <v>1</v>
      </c>
      <c r="J13" s="81" t="str">
        <f t="shared" si="4"/>
        <v>00</v>
      </c>
      <c r="K13" s="82">
        <v>5504250</v>
      </c>
      <c r="L13" s="82">
        <v>5504250</v>
      </c>
      <c r="M13" s="82">
        <v>5504250</v>
      </c>
      <c r="N13" s="82">
        <v>27973.4</v>
      </c>
      <c r="O13" s="82">
        <v>0</v>
      </c>
      <c r="P13" s="82">
        <f t="shared" si="7"/>
        <v>27973.4</v>
      </c>
      <c r="Q13" s="103">
        <f t="shared" si="8"/>
        <v>27973.4</v>
      </c>
    </row>
    <row r="14" spans="1:17">
      <c r="A14" s="81" t="s">
        <v>70</v>
      </c>
      <c r="B14" s="81">
        <v>185201</v>
      </c>
      <c r="C14" s="81">
        <v>111192</v>
      </c>
      <c r="D14" s="81">
        <v>22111100</v>
      </c>
      <c r="E14" s="81"/>
      <c r="F14" s="81" t="str">
        <f t="shared" si="0"/>
        <v>2</v>
      </c>
      <c r="G14" s="81" t="str">
        <f t="shared" si="1"/>
        <v>2211</v>
      </c>
      <c r="H14" s="81" t="str">
        <f t="shared" si="2"/>
        <v>1</v>
      </c>
      <c r="I14" s="81" t="str">
        <f t="shared" si="3"/>
        <v>1</v>
      </c>
      <c r="J14" s="81" t="str">
        <f t="shared" si="4"/>
        <v>00</v>
      </c>
      <c r="K14" s="82">
        <v>3579070.6</v>
      </c>
      <c r="L14" s="82">
        <v>3579070.6</v>
      </c>
      <c r="M14" s="82">
        <v>3579070.6</v>
      </c>
      <c r="N14" s="82">
        <v>0</v>
      </c>
      <c r="O14" s="82"/>
      <c r="P14" s="82"/>
      <c r="Q14" s="103"/>
    </row>
    <row r="15" spans="1:17">
      <c r="A15" s="81" t="s">
        <v>70</v>
      </c>
      <c r="B15" s="81">
        <v>211203</v>
      </c>
      <c r="C15" s="81">
        <v>111190</v>
      </c>
      <c r="D15" s="81">
        <v>23911100</v>
      </c>
      <c r="E15" s="81"/>
      <c r="F15" s="81" t="str">
        <f t="shared" si="0"/>
        <v>2</v>
      </c>
      <c r="G15" s="81" t="str">
        <f t="shared" si="1"/>
        <v>2391</v>
      </c>
      <c r="H15" s="81" t="str">
        <f t="shared" si="2"/>
        <v>1</v>
      </c>
      <c r="I15" s="81" t="str">
        <f t="shared" si="3"/>
        <v>1</v>
      </c>
      <c r="J15" s="81" t="str">
        <f t="shared" si="4"/>
        <v>00</v>
      </c>
      <c r="K15" s="82">
        <v>5348648</v>
      </c>
      <c r="L15" s="82">
        <v>5348648</v>
      </c>
      <c r="M15" s="82">
        <v>5348648</v>
      </c>
      <c r="N15" s="82">
        <v>978250</v>
      </c>
      <c r="O15" s="82">
        <v>978250</v>
      </c>
      <c r="P15" s="82">
        <f t="shared" si="7"/>
        <v>1956500</v>
      </c>
      <c r="Q15" s="103">
        <f t="shared" si="8"/>
        <v>1956500</v>
      </c>
    </row>
    <row r="16" spans="1:17">
      <c r="A16" s="81" t="s">
        <v>70</v>
      </c>
      <c r="B16" s="81">
        <v>242215</v>
      </c>
      <c r="C16" s="81">
        <v>111190</v>
      </c>
      <c r="D16" s="81">
        <v>23911100</v>
      </c>
      <c r="E16" s="100"/>
      <c r="F16" s="81" t="str">
        <f t="shared" si="0"/>
        <v>2</v>
      </c>
      <c r="G16" s="81" t="str">
        <f t="shared" si="1"/>
        <v>2391</v>
      </c>
      <c r="H16" s="81" t="str">
        <f t="shared" si="2"/>
        <v>1</v>
      </c>
      <c r="I16" s="81" t="str">
        <f t="shared" si="3"/>
        <v>1</v>
      </c>
      <c r="J16" s="81" t="str">
        <f t="shared" si="4"/>
        <v>00</v>
      </c>
      <c r="K16" s="82">
        <v>469800</v>
      </c>
      <c r="L16" s="82">
        <v>469800</v>
      </c>
      <c r="M16" s="82">
        <v>469800</v>
      </c>
      <c r="N16" s="82">
        <v>0</v>
      </c>
      <c r="O16" s="82"/>
      <c r="P16" s="82"/>
      <c r="Q16" s="103"/>
    </row>
    <row r="17" spans="1:17">
      <c r="A17" s="81" t="s">
        <v>70</v>
      </c>
      <c r="B17" s="81">
        <v>221218</v>
      </c>
      <c r="C17" s="81">
        <v>111190</v>
      </c>
      <c r="D17" s="81">
        <v>24111100</v>
      </c>
      <c r="E17" s="81"/>
      <c r="F17" s="81" t="str">
        <f t="shared" si="0"/>
        <v>2</v>
      </c>
      <c r="G17" s="81" t="str">
        <f t="shared" si="1"/>
        <v>2411</v>
      </c>
      <c r="H17" s="81" t="str">
        <f t="shared" si="2"/>
        <v>1</v>
      </c>
      <c r="I17" s="81" t="str">
        <f t="shared" si="3"/>
        <v>1</v>
      </c>
      <c r="J17" s="81" t="str">
        <f t="shared" si="4"/>
        <v>00</v>
      </c>
      <c r="K17" s="82">
        <v>5065005</v>
      </c>
      <c r="L17" s="82">
        <v>5065005</v>
      </c>
      <c r="M17" s="82">
        <v>5065005</v>
      </c>
      <c r="N17" s="82">
        <v>0</v>
      </c>
      <c r="O17" s="82">
        <v>0</v>
      </c>
      <c r="P17" s="82">
        <f>+N17+O17</f>
        <v>0</v>
      </c>
      <c r="Q17" s="103">
        <f>+P17</f>
        <v>0</v>
      </c>
    </row>
    <row r="18" spans="1:17">
      <c r="A18" s="81" t="s">
        <v>70</v>
      </c>
      <c r="B18" s="81">
        <v>221215</v>
      </c>
      <c r="C18" s="81">
        <v>111190</v>
      </c>
      <c r="D18" s="81">
        <v>24191100</v>
      </c>
      <c r="E18" s="81"/>
      <c r="F18" s="81" t="str">
        <f t="shared" si="0"/>
        <v>2</v>
      </c>
      <c r="G18" s="81" t="str">
        <f t="shared" si="1"/>
        <v>2419</v>
      </c>
      <c r="H18" s="81" t="str">
        <f t="shared" si="2"/>
        <v>1</v>
      </c>
      <c r="I18" s="81" t="str">
        <f t="shared" si="3"/>
        <v>1</v>
      </c>
      <c r="J18" s="81" t="str">
        <f t="shared" si="4"/>
        <v>00</v>
      </c>
      <c r="K18" s="82">
        <v>552545.12</v>
      </c>
      <c r="L18" s="82">
        <v>552545.12</v>
      </c>
      <c r="M18" s="82">
        <v>552545.12</v>
      </c>
      <c r="N18" s="82">
        <v>0</v>
      </c>
      <c r="O18" s="82">
        <v>0</v>
      </c>
      <c r="P18" s="82">
        <f>+N18+O18</f>
        <v>0</v>
      </c>
      <c r="Q18" s="103">
        <f>+P18</f>
        <v>0</v>
      </c>
    </row>
    <row r="19" spans="1:17">
      <c r="A19" s="81" t="s">
        <v>70</v>
      </c>
      <c r="B19" s="81">
        <v>221216</v>
      </c>
      <c r="C19" s="81">
        <v>111190</v>
      </c>
      <c r="D19" s="81">
        <v>24191100</v>
      </c>
      <c r="E19" s="81"/>
      <c r="F19" s="81" t="str">
        <f t="shared" si="0"/>
        <v>2</v>
      </c>
      <c r="G19" s="81" t="str">
        <f t="shared" si="1"/>
        <v>2419</v>
      </c>
      <c r="H19" s="81" t="str">
        <f t="shared" si="2"/>
        <v>1</v>
      </c>
      <c r="I19" s="81" t="str">
        <f t="shared" si="3"/>
        <v>1</v>
      </c>
      <c r="J19" s="81" t="str">
        <f t="shared" si="4"/>
        <v>00</v>
      </c>
      <c r="K19" s="82">
        <v>6528979.6299999999</v>
      </c>
      <c r="L19" s="82">
        <v>6528979.6299999999</v>
      </c>
      <c r="M19" s="82">
        <v>6528979.6299999999</v>
      </c>
      <c r="N19" s="82">
        <v>0</v>
      </c>
      <c r="O19" s="82">
        <v>0</v>
      </c>
      <c r="P19" s="82">
        <f>+N19+O19</f>
        <v>0</v>
      </c>
      <c r="Q19" s="103">
        <f>+P19</f>
        <v>0</v>
      </c>
    </row>
    <row r="20" spans="1:17">
      <c r="A20" s="81" t="s">
        <v>70</v>
      </c>
      <c r="B20" s="81">
        <v>223222</v>
      </c>
      <c r="C20" s="81">
        <v>111190</v>
      </c>
      <c r="D20" s="81">
        <v>24191100</v>
      </c>
      <c r="E20" s="100"/>
      <c r="F20" s="81" t="str">
        <f t="shared" si="0"/>
        <v>2</v>
      </c>
      <c r="G20" s="81" t="str">
        <f t="shared" si="1"/>
        <v>2419</v>
      </c>
      <c r="H20" s="81" t="str">
        <f t="shared" si="2"/>
        <v>1</v>
      </c>
      <c r="I20" s="81" t="str">
        <f t="shared" si="3"/>
        <v>1</v>
      </c>
      <c r="J20" s="81" t="str">
        <f t="shared" si="4"/>
        <v>00</v>
      </c>
      <c r="K20" s="82">
        <v>1399844.25</v>
      </c>
      <c r="L20" s="82">
        <v>1399844.25</v>
      </c>
      <c r="M20" s="82">
        <v>1399844.25</v>
      </c>
      <c r="N20" s="82">
        <v>0</v>
      </c>
      <c r="O20" s="82"/>
      <c r="P20" s="82"/>
      <c r="Q20" s="103"/>
    </row>
    <row r="21" spans="1:17">
      <c r="A21" s="81" t="s">
        <v>70</v>
      </c>
      <c r="B21" s="81">
        <v>213206</v>
      </c>
      <c r="C21" s="81">
        <v>111190</v>
      </c>
      <c r="D21" s="81">
        <v>24211100</v>
      </c>
      <c r="E21" s="100"/>
      <c r="F21" s="81" t="str">
        <f t="shared" si="0"/>
        <v>2</v>
      </c>
      <c r="G21" s="81" t="str">
        <f t="shared" si="1"/>
        <v>2421</v>
      </c>
      <c r="H21" s="81" t="str">
        <f t="shared" si="2"/>
        <v>1</v>
      </c>
      <c r="I21" s="81" t="str">
        <f t="shared" si="3"/>
        <v>1</v>
      </c>
      <c r="J21" s="81" t="str">
        <f t="shared" si="4"/>
        <v>00</v>
      </c>
      <c r="K21" s="82">
        <v>508678.76</v>
      </c>
      <c r="L21" s="82">
        <v>508678.76</v>
      </c>
      <c r="M21" s="82">
        <v>508678.76</v>
      </c>
      <c r="N21" s="82">
        <v>0</v>
      </c>
      <c r="O21" s="82"/>
      <c r="P21" s="82"/>
      <c r="Q21" s="103"/>
    </row>
    <row r="22" spans="1:17">
      <c r="A22" s="81" t="s">
        <v>70</v>
      </c>
      <c r="B22" s="81">
        <v>221215</v>
      </c>
      <c r="C22" s="81">
        <v>111190</v>
      </c>
      <c r="D22" s="81">
        <v>24211100</v>
      </c>
      <c r="E22" s="81"/>
      <c r="F22" s="81" t="str">
        <f t="shared" si="0"/>
        <v>2</v>
      </c>
      <c r="G22" s="81" t="str">
        <f t="shared" si="1"/>
        <v>2421</v>
      </c>
      <c r="H22" s="81" t="str">
        <f t="shared" si="2"/>
        <v>1</v>
      </c>
      <c r="I22" s="81" t="str">
        <f t="shared" si="3"/>
        <v>1</v>
      </c>
      <c r="J22" s="81" t="str">
        <f t="shared" si="4"/>
        <v>00</v>
      </c>
      <c r="K22" s="82">
        <v>342976.04</v>
      </c>
      <c r="L22" s="82">
        <v>342976.04</v>
      </c>
      <c r="M22" s="82">
        <v>342976.04</v>
      </c>
      <c r="N22" s="82">
        <v>0</v>
      </c>
      <c r="O22" s="82">
        <v>0</v>
      </c>
      <c r="P22" s="82">
        <f t="shared" ref="P22:P27" si="9">+N22+O22</f>
        <v>0</v>
      </c>
      <c r="Q22" s="103">
        <f t="shared" ref="Q22:Q27" si="10">+P22</f>
        <v>0</v>
      </c>
    </row>
    <row r="23" spans="1:17">
      <c r="A23" s="81" t="s">
        <v>70</v>
      </c>
      <c r="B23" s="81">
        <v>221216</v>
      </c>
      <c r="C23" s="81">
        <v>111190</v>
      </c>
      <c r="D23" s="81">
        <v>24211100</v>
      </c>
      <c r="E23" s="81"/>
      <c r="F23" s="81" t="str">
        <f t="shared" si="0"/>
        <v>2</v>
      </c>
      <c r="G23" s="81" t="str">
        <f t="shared" si="1"/>
        <v>2421</v>
      </c>
      <c r="H23" s="81" t="str">
        <f t="shared" si="2"/>
        <v>1</v>
      </c>
      <c r="I23" s="81" t="str">
        <f t="shared" si="3"/>
        <v>1</v>
      </c>
      <c r="J23" s="81" t="str">
        <f t="shared" si="4"/>
        <v>00</v>
      </c>
      <c r="K23" s="82">
        <v>5657023.96</v>
      </c>
      <c r="L23" s="82">
        <v>5657023.96</v>
      </c>
      <c r="M23" s="82">
        <v>5657023.96</v>
      </c>
      <c r="N23" s="82">
        <v>0</v>
      </c>
      <c r="O23" s="82">
        <v>0</v>
      </c>
      <c r="P23" s="82">
        <f t="shared" si="9"/>
        <v>0</v>
      </c>
      <c r="Q23" s="103">
        <f t="shared" si="10"/>
        <v>0</v>
      </c>
    </row>
    <row r="24" spans="1:17">
      <c r="A24" s="81" t="s">
        <v>70</v>
      </c>
      <c r="B24" s="81">
        <v>221219</v>
      </c>
      <c r="C24" s="81">
        <v>111190</v>
      </c>
      <c r="D24" s="81">
        <v>24211100</v>
      </c>
      <c r="E24" s="81"/>
      <c r="F24" s="81" t="str">
        <f t="shared" si="0"/>
        <v>2</v>
      </c>
      <c r="G24" s="81" t="str">
        <f t="shared" si="1"/>
        <v>2421</v>
      </c>
      <c r="H24" s="81" t="str">
        <f t="shared" si="2"/>
        <v>1</v>
      </c>
      <c r="I24" s="81" t="str">
        <f t="shared" si="3"/>
        <v>1</v>
      </c>
      <c r="J24" s="81" t="str">
        <f t="shared" si="4"/>
        <v>00</v>
      </c>
      <c r="K24" s="82">
        <v>950043.24</v>
      </c>
      <c r="L24" s="82">
        <v>950043.24</v>
      </c>
      <c r="M24" s="82">
        <v>950043.24</v>
      </c>
      <c r="N24" s="82">
        <v>0</v>
      </c>
      <c r="O24" s="82">
        <v>0</v>
      </c>
      <c r="P24" s="82">
        <f t="shared" si="9"/>
        <v>0</v>
      </c>
      <c r="Q24" s="103">
        <f t="shared" si="10"/>
        <v>0</v>
      </c>
    </row>
    <row r="25" spans="1:17">
      <c r="A25" s="81" t="s">
        <v>70</v>
      </c>
      <c r="B25" s="81">
        <v>221215</v>
      </c>
      <c r="C25" s="81">
        <v>111190</v>
      </c>
      <c r="D25" s="81">
        <v>24311100</v>
      </c>
      <c r="E25" s="81"/>
      <c r="F25" s="81" t="str">
        <f t="shared" si="0"/>
        <v>2</v>
      </c>
      <c r="G25" s="81" t="str">
        <f t="shared" si="1"/>
        <v>2431</v>
      </c>
      <c r="H25" s="81" t="str">
        <f t="shared" si="2"/>
        <v>1</v>
      </c>
      <c r="I25" s="81" t="str">
        <f t="shared" si="3"/>
        <v>1</v>
      </c>
      <c r="J25" s="81" t="str">
        <f t="shared" si="4"/>
        <v>00</v>
      </c>
      <c r="K25" s="82">
        <v>2500000</v>
      </c>
      <c r="L25" s="82">
        <v>2500000</v>
      </c>
      <c r="M25" s="82">
        <v>2500000</v>
      </c>
      <c r="N25" s="82">
        <v>0</v>
      </c>
      <c r="O25" s="82">
        <v>0</v>
      </c>
      <c r="P25" s="82">
        <f t="shared" si="9"/>
        <v>0</v>
      </c>
      <c r="Q25" s="103">
        <f t="shared" si="10"/>
        <v>0</v>
      </c>
    </row>
    <row r="26" spans="1:17">
      <c r="A26" s="81" t="s">
        <v>70</v>
      </c>
      <c r="B26" s="81">
        <v>221219</v>
      </c>
      <c r="C26" s="81">
        <v>111190</v>
      </c>
      <c r="D26" s="81">
        <v>24411100</v>
      </c>
      <c r="E26" s="81"/>
      <c r="F26" s="81" t="str">
        <f t="shared" si="0"/>
        <v>2</v>
      </c>
      <c r="G26" s="81" t="str">
        <f t="shared" si="1"/>
        <v>2441</v>
      </c>
      <c r="H26" s="81" t="str">
        <f t="shared" si="2"/>
        <v>1</v>
      </c>
      <c r="I26" s="81" t="str">
        <f t="shared" si="3"/>
        <v>1</v>
      </c>
      <c r="J26" s="81" t="str">
        <f t="shared" si="4"/>
        <v>00</v>
      </c>
      <c r="K26" s="82">
        <v>7139941.6399999997</v>
      </c>
      <c r="L26" s="82">
        <v>7139941.6399999997</v>
      </c>
      <c r="M26" s="82">
        <v>7139941.6399999997</v>
      </c>
      <c r="N26" s="82">
        <v>0</v>
      </c>
      <c r="O26" s="82">
        <v>0</v>
      </c>
      <c r="P26" s="82">
        <f t="shared" si="9"/>
        <v>0</v>
      </c>
      <c r="Q26" s="103">
        <f t="shared" si="10"/>
        <v>0</v>
      </c>
    </row>
    <row r="27" spans="1:17">
      <c r="A27" s="81" t="s">
        <v>70</v>
      </c>
      <c r="B27" s="81">
        <v>251216</v>
      </c>
      <c r="C27" s="81">
        <v>111190</v>
      </c>
      <c r="D27" s="81">
        <v>24411100</v>
      </c>
      <c r="E27" s="81"/>
      <c r="F27" s="81" t="str">
        <f t="shared" si="0"/>
        <v>2</v>
      </c>
      <c r="G27" s="81" t="str">
        <f t="shared" si="1"/>
        <v>2441</v>
      </c>
      <c r="H27" s="81" t="str">
        <f t="shared" si="2"/>
        <v>1</v>
      </c>
      <c r="I27" s="81" t="str">
        <f t="shared" si="3"/>
        <v>1</v>
      </c>
      <c r="J27" s="81" t="str">
        <f t="shared" si="4"/>
        <v>00</v>
      </c>
      <c r="K27" s="82">
        <v>1740</v>
      </c>
      <c r="L27" s="82">
        <v>1740</v>
      </c>
      <c r="M27" s="82">
        <v>1740</v>
      </c>
      <c r="N27" s="82">
        <v>0</v>
      </c>
      <c r="O27" s="82">
        <v>0</v>
      </c>
      <c r="P27" s="82">
        <f t="shared" si="9"/>
        <v>0</v>
      </c>
      <c r="Q27" s="103">
        <f t="shared" si="10"/>
        <v>0</v>
      </c>
    </row>
    <row r="28" spans="1:17">
      <c r="A28" s="81" t="s">
        <v>70</v>
      </c>
      <c r="B28" s="81">
        <v>221215</v>
      </c>
      <c r="C28" s="81">
        <v>111190</v>
      </c>
      <c r="D28" s="81">
        <v>24511100</v>
      </c>
      <c r="E28" s="100"/>
      <c r="F28" s="81" t="str">
        <f t="shared" si="0"/>
        <v>2</v>
      </c>
      <c r="G28" s="81" t="str">
        <f t="shared" si="1"/>
        <v>2451</v>
      </c>
      <c r="H28" s="81" t="str">
        <f t="shared" si="2"/>
        <v>1</v>
      </c>
      <c r="I28" s="81" t="str">
        <f t="shared" si="3"/>
        <v>1</v>
      </c>
      <c r="J28" s="81" t="str">
        <f t="shared" si="4"/>
        <v>00</v>
      </c>
      <c r="K28" s="82">
        <v>116354.38</v>
      </c>
      <c r="L28" s="82">
        <v>116354.38</v>
      </c>
      <c r="M28" s="82">
        <v>116354.38</v>
      </c>
      <c r="N28" s="82">
        <v>0</v>
      </c>
      <c r="O28" s="82"/>
      <c r="P28" s="82"/>
      <c r="Q28" s="103"/>
    </row>
    <row r="29" spans="1:17">
      <c r="A29" s="81" t="s">
        <v>70</v>
      </c>
      <c r="B29" s="81">
        <v>221215</v>
      </c>
      <c r="C29" s="81">
        <v>111190</v>
      </c>
      <c r="D29" s="81">
        <v>24611100</v>
      </c>
      <c r="E29" s="81"/>
      <c r="F29" s="81" t="str">
        <f t="shared" si="0"/>
        <v>2</v>
      </c>
      <c r="G29" s="81" t="str">
        <f t="shared" si="1"/>
        <v>2461</v>
      </c>
      <c r="H29" s="81" t="str">
        <f t="shared" si="2"/>
        <v>1</v>
      </c>
      <c r="I29" s="81" t="str">
        <f t="shared" si="3"/>
        <v>1</v>
      </c>
      <c r="J29" s="81" t="str">
        <f t="shared" si="4"/>
        <v>00</v>
      </c>
      <c r="K29" s="82">
        <v>3808625.6799999997</v>
      </c>
      <c r="L29" s="82">
        <v>3808625.6799999997</v>
      </c>
      <c r="M29" s="82">
        <v>3808625.6799999997</v>
      </c>
      <c r="N29" s="82">
        <v>0</v>
      </c>
      <c r="O29" s="82">
        <v>0</v>
      </c>
      <c r="P29" s="82">
        <f>+N29+O29</f>
        <v>0</v>
      </c>
      <c r="Q29" s="103">
        <f>+P29</f>
        <v>0</v>
      </c>
    </row>
    <row r="30" spans="1:17">
      <c r="A30" s="81" t="s">
        <v>70</v>
      </c>
      <c r="B30" s="81">
        <v>223222</v>
      </c>
      <c r="C30" s="81">
        <v>111190</v>
      </c>
      <c r="D30" s="81">
        <v>24611100</v>
      </c>
      <c r="E30" s="100"/>
      <c r="F30" s="81" t="str">
        <f t="shared" si="0"/>
        <v>2</v>
      </c>
      <c r="G30" s="81" t="str">
        <f t="shared" si="1"/>
        <v>2461</v>
      </c>
      <c r="H30" s="81" t="str">
        <f t="shared" si="2"/>
        <v>1</v>
      </c>
      <c r="I30" s="81" t="str">
        <f t="shared" si="3"/>
        <v>1</v>
      </c>
      <c r="J30" s="81" t="str">
        <f t="shared" si="4"/>
        <v>00</v>
      </c>
      <c r="K30" s="82">
        <v>783174</v>
      </c>
      <c r="L30" s="82">
        <v>783174</v>
      </c>
      <c r="M30" s="82">
        <v>783174</v>
      </c>
      <c r="N30" s="82">
        <v>0</v>
      </c>
      <c r="O30" s="82"/>
      <c r="P30" s="82"/>
      <c r="Q30" s="103"/>
    </row>
    <row r="31" spans="1:17">
      <c r="A31" s="81" t="s">
        <v>70</v>
      </c>
      <c r="B31" s="81">
        <v>224223</v>
      </c>
      <c r="C31" s="81">
        <v>111190</v>
      </c>
      <c r="D31" s="81">
        <v>24611100</v>
      </c>
      <c r="E31" s="81"/>
      <c r="F31" s="81" t="str">
        <f t="shared" si="0"/>
        <v>2</v>
      </c>
      <c r="G31" s="81" t="str">
        <f t="shared" si="1"/>
        <v>2461</v>
      </c>
      <c r="H31" s="81" t="str">
        <f t="shared" si="2"/>
        <v>1</v>
      </c>
      <c r="I31" s="81" t="str">
        <f t="shared" si="3"/>
        <v>1</v>
      </c>
      <c r="J31" s="81" t="str">
        <f t="shared" si="4"/>
        <v>00</v>
      </c>
      <c r="K31" s="82">
        <v>5908200.3200000003</v>
      </c>
      <c r="L31" s="82">
        <v>5908200.3200000003</v>
      </c>
      <c r="M31" s="82">
        <v>5908200.3200000003</v>
      </c>
      <c r="N31" s="82">
        <v>0</v>
      </c>
      <c r="O31" s="82">
        <v>0</v>
      </c>
      <c r="P31" s="82">
        <f>+N31+O31</f>
        <v>0</v>
      </c>
      <c r="Q31" s="103">
        <f>+P31</f>
        <v>0</v>
      </c>
    </row>
    <row r="32" spans="1:17">
      <c r="A32" s="81" t="s">
        <v>70</v>
      </c>
      <c r="B32" s="81">
        <v>211203</v>
      </c>
      <c r="C32" s="81">
        <v>111190</v>
      </c>
      <c r="D32" s="81">
        <v>24711100</v>
      </c>
      <c r="E32" s="81"/>
      <c r="F32" s="81" t="str">
        <f t="shared" si="0"/>
        <v>2</v>
      </c>
      <c r="G32" s="81" t="str">
        <f t="shared" si="1"/>
        <v>2471</v>
      </c>
      <c r="H32" s="81" t="str">
        <f t="shared" si="2"/>
        <v>1</v>
      </c>
      <c r="I32" s="81" t="str">
        <f t="shared" si="3"/>
        <v>1</v>
      </c>
      <c r="J32" s="81" t="str">
        <f t="shared" si="4"/>
        <v>00</v>
      </c>
      <c r="K32" s="82">
        <v>5525460</v>
      </c>
      <c r="L32" s="82">
        <v>5525460</v>
      </c>
      <c r="M32" s="82">
        <v>5525460</v>
      </c>
      <c r="N32" s="82">
        <v>5292152</v>
      </c>
      <c r="O32" s="82">
        <v>0</v>
      </c>
      <c r="P32" s="82">
        <f>+N32+O32</f>
        <v>5292152</v>
      </c>
      <c r="Q32" s="103">
        <f>+P32</f>
        <v>5292152</v>
      </c>
    </row>
    <row r="33" spans="1:17">
      <c r="A33" s="81" t="s">
        <v>70</v>
      </c>
      <c r="B33" s="81">
        <v>221215</v>
      </c>
      <c r="C33" s="81">
        <v>111190</v>
      </c>
      <c r="D33" s="81">
        <v>24711100</v>
      </c>
      <c r="E33" s="100"/>
      <c r="F33" s="81" t="str">
        <f t="shared" si="0"/>
        <v>2</v>
      </c>
      <c r="G33" s="81" t="str">
        <f t="shared" si="1"/>
        <v>2471</v>
      </c>
      <c r="H33" s="81" t="str">
        <f t="shared" si="2"/>
        <v>1</v>
      </c>
      <c r="I33" s="81" t="str">
        <f t="shared" si="3"/>
        <v>1</v>
      </c>
      <c r="J33" s="81" t="str">
        <f t="shared" si="4"/>
        <v>00</v>
      </c>
      <c r="K33" s="82">
        <v>2210184</v>
      </c>
      <c r="L33" s="82">
        <v>2210184</v>
      </c>
      <c r="M33" s="82">
        <v>2210184</v>
      </c>
      <c r="N33" s="82">
        <v>0</v>
      </c>
      <c r="O33" s="82"/>
      <c r="P33" s="82"/>
      <c r="Q33" s="103"/>
    </row>
    <row r="34" spans="1:17">
      <c r="A34" s="81" t="s">
        <v>70</v>
      </c>
      <c r="B34" s="81">
        <v>224223</v>
      </c>
      <c r="C34" s="81">
        <v>111190</v>
      </c>
      <c r="D34" s="81">
        <v>24711100</v>
      </c>
      <c r="E34" s="81"/>
      <c r="F34" s="81" t="str">
        <f t="shared" si="0"/>
        <v>2</v>
      </c>
      <c r="G34" s="81" t="str">
        <f t="shared" si="1"/>
        <v>2471</v>
      </c>
      <c r="H34" s="81" t="str">
        <f t="shared" si="2"/>
        <v>1</v>
      </c>
      <c r="I34" s="81" t="str">
        <f t="shared" si="3"/>
        <v>1</v>
      </c>
      <c r="J34" s="81" t="str">
        <f t="shared" si="4"/>
        <v>00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f>+N34+O34</f>
        <v>0</v>
      </c>
      <c r="Q34" s="103">
        <f>+P34</f>
        <v>0</v>
      </c>
    </row>
    <row r="35" spans="1:17">
      <c r="A35" s="81" t="s">
        <v>70</v>
      </c>
      <c r="B35" s="81">
        <v>185201</v>
      </c>
      <c r="C35" s="81">
        <v>111190</v>
      </c>
      <c r="D35" s="81">
        <v>24811100</v>
      </c>
      <c r="E35" s="81"/>
      <c r="F35" s="81" t="str">
        <f t="shared" si="0"/>
        <v>2</v>
      </c>
      <c r="G35" s="81" t="str">
        <f t="shared" si="1"/>
        <v>2481</v>
      </c>
      <c r="H35" s="81" t="str">
        <f t="shared" si="2"/>
        <v>1</v>
      </c>
      <c r="I35" s="81" t="str">
        <f t="shared" si="3"/>
        <v>1</v>
      </c>
      <c r="J35" s="81" t="str">
        <f t="shared" si="4"/>
        <v>00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f>+N35+O35</f>
        <v>0</v>
      </c>
      <c r="Q35" s="103">
        <f>+P35</f>
        <v>0</v>
      </c>
    </row>
    <row r="36" spans="1:17">
      <c r="A36" s="81" t="s">
        <v>70</v>
      </c>
      <c r="B36" s="81">
        <v>213206</v>
      </c>
      <c r="C36" s="81">
        <v>111190</v>
      </c>
      <c r="D36" s="81">
        <v>24811100</v>
      </c>
      <c r="E36" s="100"/>
      <c r="F36" s="81" t="str">
        <f t="shared" si="0"/>
        <v>2</v>
      </c>
      <c r="G36" s="81" t="str">
        <f t="shared" si="1"/>
        <v>2481</v>
      </c>
      <c r="H36" s="81" t="str">
        <f t="shared" si="2"/>
        <v>1</v>
      </c>
      <c r="I36" s="81" t="str">
        <f t="shared" si="3"/>
        <v>1</v>
      </c>
      <c r="J36" s="81" t="str">
        <f t="shared" si="4"/>
        <v>00</v>
      </c>
      <c r="K36" s="82">
        <v>48720</v>
      </c>
      <c r="L36" s="82">
        <v>48720</v>
      </c>
      <c r="M36" s="82">
        <v>48720</v>
      </c>
      <c r="N36" s="82">
        <v>0</v>
      </c>
      <c r="O36" s="82"/>
      <c r="P36" s="82"/>
      <c r="Q36" s="103"/>
    </row>
    <row r="37" spans="1:17">
      <c r="A37" s="81" t="s">
        <v>70</v>
      </c>
      <c r="B37" s="81">
        <v>221215</v>
      </c>
      <c r="C37" s="81">
        <v>111190</v>
      </c>
      <c r="D37" s="81">
        <v>24811100</v>
      </c>
      <c r="E37" s="100"/>
      <c r="F37" s="81" t="str">
        <f t="shared" si="0"/>
        <v>2</v>
      </c>
      <c r="G37" s="81" t="str">
        <f t="shared" si="1"/>
        <v>2481</v>
      </c>
      <c r="H37" s="81" t="str">
        <f t="shared" si="2"/>
        <v>1</v>
      </c>
      <c r="I37" s="81" t="str">
        <f t="shared" si="3"/>
        <v>1</v>
      </c>
      <c r="J37" s="81" t="str">
        <f t="shared" si="4"/>
        <v>00</v>
      </c>
      <c r="K37" s="82">
        <v>158191.51999999999</v>
      </c>
      <c r="L37" s="82">
        <v>158191.51999999999</v>
      </c>
      <c r="M37" s="82">
        <v>158191.51999999999</v>
      </c>
      <c r="N37" s="82">
        <v>0</v>
      </c>
      <c r="O37" s="82"/>
      <c r="P37" s="82"/>
      <c r="Q37" s="103"/>
    </row>
    <row r="38" spans="1:17">
      <c r="A38" s="81" t="s">
        <v>70</v>
      </c>
      <c r="B38" s="81">
        <v>242213</v>
      </c>
      <c r="C38" s="81">
        <v>111190</v>
      </c>
      <c r="D38" s="81">
        <v>24811100</v>
      </c>
      <c r="E38" s="81"/>
      <c r="F38" s="81" t="str">
        <f t="shared" si="0"/>
        <v>2</v>
      </c>
      <c r="G38" s="81" t="str">
        <f t="shared" si="1"/>
        <v>2481</v>
      </c>
      <c r="H38" s="81" t="str">
        <f t="shared" si="2"/>
        <v>1</v>
      </c>
      <c r="I38" s="81" t="str">
        <f t="shared" si="3"/>
        <v>1</v>
      </c>
      <c r="J38" s="81" t="str">
        <f t="shared" si="4"/>
        <v>00</v>
      </c>
      <c r="K38" s="82">
        <v>2538201.96</v>
      </c>
      <c r="L38" s="82">
        <v>2538201.96</v>
      </c>
      <c r="M38" s="82">
        <v>2538201.96</v>
      </c>
      <c r="N38" s="82">
        <v>0</v>
      </c>
      <c r="O38" s="82">
        <v>0</v>
      </c>
      <c r="P38" s="82">
        <f>+N38+O38</f>
        <v>0</v>
      </c>
      <c r="Q38" s="103">
        <f>+P38</f>
        <v>0</v>
      </c>
    </row>
    <row r="39" spans="1:17">
      <c r="A39" s="81" t="s">
        <v>70</v>
      </c>
      <c r="B39" s="81">
        <v>185201</v>
      </c>
      <c r="C39" s="81">
        <v>111190</v>
      </c>
      <c r="D39" s="81">
        <v>24911100</v>
      </c>
      <c r="E39" s="81"/>
      <c r="F39" s="81" t="str">
        <f t="shared" si="0"/>
        <v>2</v>
      </c>
      <c r="G39" s="81" t="str">
        <f t="shared" si="1"/>
        <v>2491</v>
      </c>
      <c r="H39" s="81" t="str">
        <f t="shared" si="2"/>
        <v>1</v>
      </c>
      <c r="I39" s="81" t="str">
        <f t="shared" si="3"/>
        <v>1</v>
      </c>
      <c r="J39" s="81" t="str">
        <f t="shared" si="4"/>
        <v>00</v>
      </c>
      <c r="K39" s="82">
        <v>530359.57999999996</v>
      </c>
      <c r="L39" s="82">
        <v>530359.57999999996</v>
      </c>
      <c r="M39" s="82">
        <v>530359.57999999996</v>
      </c>
      <c r="N39" s="82">
        <v>0</v>
      </c>
      <c r="O39" s="82">
        <v>0</v>
      </c>
      <c r="P39" s="82">
        <f>+N39+O39</f>
        <v>0</v>
      </c>
      <c r="Q39" s="103">
        <f>+P39</f>
        <v>0</v>
      </c>
    </row>
    <row r="40" spans="1:17">
      <c r="A40" s="81" t="s">
        <v>70</v>
      </c>
      <c r="B40" s="81">
        <v>221215</v>
      </c>
      <c r="C40" s="81">
        <v>111190</v>
      </c>
      <c r="D40" s="81">
        <v>24911100</v>
      </c>
      <c r="E40" s="100"/>
      <c r="F40" s="81" t="str">
        <f t="shared" si="0"/>
        <v>2</v>
      </c>
      <c r="G40" s="81" t="str">
        <f t="shared" si="1"/>
        <v>2491</v>
      </c>
      <c r="H40" s="81" t="str">
        <f t="shared" si="2"/>
        <v>1</v>
      </c>
      <c r="I40" s="81" t="str">
        <f t="shared" si="3"/>
        <v>1</v>
      </c>
      <c r="J40" s="81" t="str">
        <f t="shared" si="4"/>
        <v>00</v>
      </c>
      <c r="K40" s="82">
        <v>0</v>
      </c>
      <c r="L40" s="82">
        <v>0</v>
      </c>
      <c r="M40" s="82">
        <v>0</v>
      </c>
      <c r="N40" s="82">
        <v>0</v>
      </c>
      <c r="O40" s="82"/>
      <c r="P40" s="82"/>
      <c r="Q40" s="103"/>
    </row>
    <row r="41" spans="1:17">
      <c r="A41" s="81" t="s">
        <v>70</v>
      </c>
      <c r="B41" s="81">
        <v>224223</v>
      </c>
      <c r="C41" s="81">
        <v>111190</v>
      </c>
      <c r="D41" s="81">
        <v>24911100</v>
      </c>
      <c r="E41" s="81"/>
      <c r="F41" s="81" t="str">
        <f t="shared" si="0"/>
        <v>2</v>
      </c>
      <c r="G41" s="81" t="str">
        <f t="shared" si="1"/>
        <v>2491</v>
      </c>
      <c r="H41" s="81" t="str">
        <f t="shared" si="2"/>
        <v>1</v>
      </c>
      <c r="I41" s="81" t="str">
        <f t="shared" si="3"/>
        <v>1</v>
      </c>
      <c r="J41" s="81" t="str">
        <f t="shared" si="4"/>
        <v>00</v>
      </c>
      <c r="K41" s="82">
        <v>5608027.5199999996</v>
      </c>
      <c r="L41" s="82">
        <v>5608027.5199999996</v>
      </c>
      <c r="M41" s="82">
        <v>5608027.5199999996</v>
      </c>
      <c r="N41" s="82">
        <v>0</v>
      </c>
      <c r="O41" s="82">
        <v>0</v>
      </c>
      <c r="P41" s="82">
        <f>+N41+O41</f>
        <v>0</v>
      </c>
      <c r="Q41" s="103">
        <f>+P41</f>
        <v>0</v>
      </c>
    </row>
    <row r="42" spans="1:17">
      <c r="A42" s="81" t="s">
        <v>70</v>
      </c>
      <c r="B42" s="81">
        <v>221215</v>
      </c>
      <c r="C42" s="81">
        <v>111190</v>
      </c>
      <c r="D42" s="81">
        <v>24912100</v>
      </c>
      <c r="E42" s="81"/>
      <c r="F42" s="81" t="str">
        <f t="shared" si="0"/>
        <v>2</v>
      </c>
      <c r="G42" s="81" t="str">
        <f t="shared" si="1"/>
        <v>2491</v>
      </c>
      <c r="H42" s="81" t="str">
        <f t="shared" si="2"/>
        <v>2</v>
      </c>
      <c r="I42" s="81" t="str">
        <f t="shared" si="3"/>
        <v>1</v>
      </c>
      <c r="J42" s="81" t="str">
        <f t="shared" si="4"/>
        <v>00</v>
      </c>
      <c r="K42" s="82">
        <v>3450742.48</v>
      </c>
      <c r="L42" s="82">
        <v>3450742.48</v>
      </c>
      <c r="M42" s="82">
        <v>3450742.48</v>
      </c>
      <c r="N42" s="82">
        <v>0</v>
      </c>
      <c r="O42" s="82">
        <v>0</v>
      </c>
      <c r="P42" s="82">
        <f>+N42+O42</f>
        <v>0</v>
      </c>
      <c r="Q42" s="103">
        <f>+P42</f>
        <v>0</v>
      </c>
    </row>
    <row r="43" spans="1:17">
      <c r="A43" s="81" t="s">
        <v>70</v>
      </c>
      <c r="B43" s="81">
        <v>231205</v>
      </c>
      <c r="C43" s="81">
        <v>111190</v>
      </c>
      <c r="D43" s="81">
        <v>25311100</v>
      </c>
      <c r="E43" s="81"/>
      <c r="F43" s="81" t="str">
        <f t="shared" si="0"/>
        <v>2</v>
      </c>
      <c r="G43" s="81" t="str">
        <f t="shared" si="1"/>
        <v>2531</v>
      </c>
      <c r="H43" s="81" t="str">
        <f t="shared" si="2"/>
        <v>1</v>
      </c>
      <c r="I43" s="81" t="str">
        <f t="shared" si="3"/>
        <v>1</v>
      </c>
      <c r="J43" s="81" t="str">
        <f t="shared" si="4"/>
        <v>00</v>
      </c>
      <c r="K43" s="82">
        <v>1500000</v>
      </c>
      <c r="L43" s="82">
        <v>1500000</v>
      </c>
      <c r="M43" s="82">
        <v>1500000</v>
      </c>
      <c r="N43" s="82">
        <v>0</v>
      </c>
      <c r="O43" s="82">
        <v>0</v>
      </c>
      <c r="P43" s="82">
        <f>+N43+O43</f>
        <v>0</v>
      </c>
      <c r="Q43" s="103">
        <f>+P43</f>
        <v>0</v>
      </c>
    </row>
    <row r="44" spans="1:17">
      <c r="A44" s="81" t="s">
        <v>70</v>
      </c>
      <c r="B44" s="81">
        <v>231205</v>
      </c>
      <c r="C44" s="81">
        <v>111190</v>
      </c>
      <c r="D44" s="81">
        <v>25411100</v>
      </c>
      <c r="E44" s="81"/>
      <c r="F44" s="81" t="str">
        <f t="shared" si="0"/>
        <v>2</v>
      </c>
      <c r="G44" s="81" t="str">
        <f t="shared" si="1"/>
        <v>2541</v>
      </c>
      <c r="H44" s="81" t="str">
        <f t="shared" si="2"/>
        <v>1</v>
      </c>
      <c r="I44" s="81" t="str">
        <f t="shared" si="3"/>
        <v>1</v>
      </c>
      <c r="J44" s="81" t="str">
        <f t="shared" si="4"/>
        <v>00</v>
      </c>
      <c r="K44" s="82">
        <v>1500000</v>
      </c>
      <c r="L44" s="82">
        <v>1500000</v>
      </c>
      <c r="M44" s="82">
        <v>1500000</v>
      </c>
      <c r="N44" s="82">
        <v>0</v>
      </c>
      <c r="O44" s="82">
        <v>225290.29</v>
      </c>
      <c r="P44" s="82">
        <f>+N44+O44</f>
        <v>225290.29</v>
      </c>
      <c r="Q44" s="103">
        <f>+P44</f>
        <v>225290.29</v>
      </c>
    </row>
    <row r="45" spans="1:17">
      <c r="A45" s="81" t="s">
        <v>70</v>
      </c>
      <c r="B45" s="81">
        <v>213206</v>
      </c>
      <c r="C45" s="81">
        <v>111190</v>
      </c>
      <c r="D45" s="81">
        <v>25611100</v>
      </c>
      <c r="E45" s="81"/>
      <c r="F45" s="81" t="str">
        <f t="shared" si="0"/>
        <v>2</v>
      </c>
      <c r="G45" s="81" t="str">
        <f t="shared" si="1"/>
        <v>2561</v>
      </c>
      <c r="H45" s="81" t="str">
        <f t="shared" si="2"/>
        <v>1</v>
      </c>
      <c r="I45" s="81" t="str">
        <f t="shared" si="3"/>
        <v>1</v>
      </c>
      <c r="J45" s="81" t="str">
        <f t="shared" si="4"/>
        <v>00</v>
      </c>
      <c r="K45" s="82">
        <v>2291256.7800000003</v>
      </c>
      <c r="L45" s="82">
        <v>2291256.7800000003</v>
      </c>
      <c r="M45" s="82">
        <v>2291256.7800000003</v>
      </c>
      <c r="N45" s="82">
        <v>0</v>
      </c>
      <c r="O45" s="82">
        <v>0</v>
      </c>
      <c r="P45" s="82">
        <f>+N45+O45</f>
        <v>0</v>
      </c>
      <c r="Q45" s="103">
        <f>+P45</f>
        <v>0</v>
      </c>
    </row>
    <row r="46" spans="1:17">
      <c r="A46" s="81" t="s">
        <v>70</v>
      </c>
      <c r="B46" s="81">
        <v>241211</v>
      </c>
      <c r="C46" s="81">
        <v>111190</v>
      </c>
      <c r="D46" s="81">
        <v>25611100</v>
      </c>
      <c r="E46" s="100"/>
      <c r="F46" s="81" t="str">
        <f t="shared" si="0"/>
        <v>2</v>
      </c>
      <c r="G46" s="81" t="str">
        <f t="shared" si="1"/>
        <v>2561</v>
      </c>
      <c r="H46" s="81" t="str">
        <f t="shared" si="2"/>
        <v>1</v>
      </c>
      <c r="I46" s="81" t="str">
        <f t="shared" si="3"/>
        <v>1</v>
      </c>
      <c r="J46" s="81" t="str">
        <f t="shared" si="4"/>
        <v>00</v>
      </c>
      <c r="K46" s="82">
        <v>383067.22</v>
      </c>
      <c r="L46" s="82">
        <v>383067.22</v>
      </c>
      <c r="M46" s="82">
        <v>383067.22</v>
      </c>
      <c r="N46" s="82">
        <v>0</v>
      </c>
      <c r="O46" s="82"/>
      <c r="P46" s="82"/>
      <c r="Q46" s="103"/>
    </row>
    <row r="47" spans="1:17">
      <c r="A47" s="81" t="s">
        <v>70</v>
      </c>
      <c r="B47" s="81">
        <v>185201</v>
      </c>
      <c r="C47" s="81">
        <v>111190</v>
      </c>
      <c r="D47" s="81">
        <v>27111100</v>
      </c>
      <c r="E47" s="81"/>
      <c r="F47" s="81" t="str">
        <f t="shared" si="0"/>
        <v>2</v>
      </c>
      <c r="G47" s="81" t="str">
        <f t="shared" si="1"/>
        <v>2711</v>
      </c>
      <c r="H47" s="81" t="str">
        <f t="shared" si="2"/>
        <v>1</v>
      </c>
      <c r="I47" s="81" t="str">
        <f t="shared" si="3"/>
        <v>1</v>
      </c>
      <c r="J47" s="81" t="str">
        <f t="shared" si="4"/>
        <v>00</v>
      </c>
      <c r="K47" s="82">
        <v>2977385</v>
      </c>
      <c r="L47" s="82">
        <v>2977385</v>
      </c>
      <c r="M47" s="82">
        <v>2977385</v>
      </c>
      <c r="N47" s="82">
        <v>0</v>
      </c>
      <c r="O47" s="82">
        <v>0</v>
      </c>
      <c r="P47" s="82">
        <f t="shared" ref="P47:P126" si="11">+N47+O47</f>
        <v>0</v>
      </c>
      <c r="Q47" s="103">
        <f t="shared" ref="Q47:Q126" si="12">+P47</f>
        <v>0</v>
      </c>
    </row>
    <row r="48" spans="1:17">
      <c r="A48" s="81" t="s">
        <v>70</v>
      </c>
      <c r="B48" s="81">
        <v>241211</v>
      </c>
      <c r="C48" s="81">
        <v>111190</v>
      </c>
      <c r="D48" s="81">
        <v>27111100</v>
      </c>
      <c r="E48" s="81"/>
      <c r="F48" s="81" t="str">
        <f t="shared" si="0"/>
        <v>2</v>
      </c>
      <c r="G48" s="81" t="str">
        <f t="shared" si="1"/>
        <v>2711</v>
      </c>
      <c r="H48" s="81" t="str">
        <f t="shared" si="2"/>
        <v>1</v>
      </c>
      <c r="I48" s="81" t="str">
        <f t="shared" si="3"/>
        <v>1</v>
      </c>
      <c r="J48" s="81" t="str">
        <f t="shared" si="4"/>
        <v>00</v>
      </c>
      <c r="K48" s="82">
        <v>426300</v>
      </c>
      <c r="L48" s="82">
        <v>426300</v>
      </c>
      <c r="M48" s="82">
        <v>426300</v>
      </c>
      <c r="N48" s="82">
        <v>0</v>
      </c>
      <c r="O48" s="82">
        <v>0</v>
      </c>
      <c r="P48" s="82">
        <f t="shared" si="11"/>
        <v>0</v>
      </c>
      <c r="Q48" s="103">
        <f t="shared" si="12"/>
        <v>0</v>
      </c>
    </row>
    <row r="49" spans="1:17">
      <c r="A49" s="81" t="s">
        <v>70</v>
      </c>
      <c r="B49" s="81">
        <v>242214</v>
      </c>
      <c r="C49" s="81">
        <v>111190</v>
      </c>
      <c r="D49" s="81">
        <v>27111100</v>
      </c>
      <c r="E49" s="81"/>
      <c r="F49" s="81" t="str">
        <f t="shared" si="0"/>
        <v>2</v>
      </c>
      <c r="G49" s="81" t="str">
        <f t="shared" si="1"/>
        <v>2711</v>
      </c>
      <c r="H49" s="81" t="str">
        <f t="shared" si="2"/>
        <v>1</v>
      </c>
      <c r="I49" s="81" t="str">
        <f t="shared" si="3"/>
        <v>1</v>
      </c>
      <c r="J49" s="81" t="str">
        <f t="shared" si="4"/>
        <v>00</v>
      </c>
      <c r="K49" s="82">
        <v>2489553</v>
      </c>
      <c r="L49" s="82">
        <v>2489553</v>
      </c>
      <c r="M49" s="82">
        <v>2489553</v>
      </c>
      <c r="N49" s="82">
        <v>0</v>
      </c>
      <c r="O49" s="82">
        <v>0</v>
      </c>
      <c r="P49" s="82">
        <f t="shared" si="11"/>
        <v>0</v>
      </c>
      <c r="Q49" s="103">
        <f t="shared" si="12"/>
        <v>0</v>
      </c>
    </row>
    <row r="50" spans="1:17">
      <c r="A50" s="81" t="s">
        <v>70</v>
      </c>
      <c r="B50" s="81">
        <v>211203</v>
      </c>
      <c r="C50" s="81">
        <v>111190</v>
      </c>
      <c r="D50" s="81">
        <v>27211100</v>
      </c>
      <c r="E50" s="81"/>
      <c r="F50" s="81" t="str">
        <f t="shared" si="0"/>
        <v>2</v>
      </c>
      <c r="G50" s="81" t="str">
        <f t="shared" si="1"/>
        <v>2721</v>
      </c>
      <c r="H50" s="81" t="str">
        <f t="shared" si="2"/>
        <v>1</v>
      </c>
      <c r="I50" s="81" t="str">
        <f t="shared" si="3"/>
        <v>1</v>
      </c>
      <c r="J50" s="81" t="str">
        <f t="shared" si="4"/>
        <v>00</v>
      </c>
      <c r="K50" s="82">
        <v>5994299.1099999994</v>
      </c>
      <c r="L50" s="82">
        <v>5994299.1099999994</v>
      </c>
      <c r="M50" s="82">
        <v>5994299.1099999994</v>
      </c>
      <c r="N50" s="82">
        <v>0</v>
      </c>
      <c r="O50" s="82">
        <v>0</v>
      </c>
      <c r="P50" s="82">
        <f t="shared" si="11"/>
        <v>0</v>
      </c>
      <c r="Q50" s="103">
        <f t="shared" si="12"/>
        <v>0</v>
      </c>
    </row>
    <row r="51" spans="1:17">
      <c r="A51" s="81" t="s">
        <v>70</v>
      </c>
      <c r="B51" s="81">
        <v>221215</v>
      </c>
      <c r="C51" s="81">
        <v>111190</v>
      </c>
      <c r="D51" s="81">
        <v>27211100</v>
      </c>
      <c r="E51" s="81"/>
      <c r="F51" s="81" t="str">
        <f t="shared" si="0"/>
        <v>2</v>
      </c>
      <c r="G51" s="81" t="str">
        <f t="shared" si="1"/>
        <v>2721</v>
      </c>
      <c r="H51" s="81" t="str">
        <f t="shared" si="2"/>
        <v>1</v>
      </c>
      <c r="I51" s="81" t="str">
        <f t="shared" si="3"/>
        <v>1</v>
      </c>
      <c r="J51" s="81" t="str">
        <f t="shared" si="4"/>
        <v>00</v>
      </c>
      <c r="K51" s="82">
        <v>5700.89</v>
      </c>
      <c r="L51" s="82">
        <v>5700.89</v>
      </c>
      <c r="M51" s="82">
        <v>5700.89</v>
      </c>
      <c r="N51" s="82">
        <v>0</v>
      </c>
      <c r="O51" s="82">
        <v>0</v>
      </c>
      <c r="P51" s="82">
        <f t="shared" si="11"/>
        <v>0</v>
      </c>
      <c r="Q51" s="103">
        <f t="shared" si="12"/>
        <v>0</v>
      </c>
    </row>
    <row r="52" spans="1:17">
      <c r="A52" s="81" t="s">
        <v>70</v>
      </c>
      <c r="B52" s="81">
        <v>185201</v>
      </c>
      <c r="C52" s="81">
        <v>111190</v>
      </c>
      <c r="D52" s="81">
        <v>27311100</v>
      </c>
      <c r="E52" s="81"/>
      <c r="F52" s="81" t="str">
        <f t="shared" si="0"/>
        <v>2</v>
      </c>
      <c r="G52" s="81" t="str">
        <f t="shared" si="1"/>
        <v>2731</v>
      </c>
      <c r="H52" s="81" t="str">
        <f t="shared" si="2"/>
        <v>1</v>
      </c>
      <c r="I52" s="81" t="str">
        <f t="shared" si="3"/>
        <v>1</v>
      </c>
      <c r="J52" s="81" t="str">
        <f t="shared" si="4"/>
        <v>00</v>
      </c>
      <c r="K52" s="82">
        <v>301812</v>
      </c>
      <c r="L52" s="82">
        <v>301812</v>
      </c>
      <c r="M52" s="82">
        <v>301812</v>
      </c>
      <c r="N52" s="82">
        <v>0</v>
      </c>
      <c r="O52" s="82">
        <v>0</v>
      </c>
      <c r="P52" s="82">
        <f t="shared" si="11"/>
        <v>0</v>
      </c>
      <c r="Q52" s="103">
        <f t="shared" si="12"/>
        <v>0</v>
      </c>
    </row>
    <row r="53" spans="1:17">
      <c r="A53" s="81" t="s">
        <v>70</v>
      </c>
      <c r="B53" s="81">
        <v>241211</v>
      </c>
      <c r="C53" s="81">
        <v>111190</v>
      </c>
      <c r="D53" s="81">
        <v>27311100</v>
      </c>
      <c r="E53" s="81"/>
      <c r="F53" s="81" t="str">
        <f t="shared" si="0"/>
        <v>2</v>
      </c>
      <c r="G53" s="81" t="str">
        <f t="shared" si="1"/>
        <v>2731</v>
      </c>
      <c r="H53" s="81" t="str">
        <f t="shared" si="2"/>
        <v>1</v>
      </c>
      <c r="I53" s="81" t="str">
        <f t="shared" si="3"/>
        <v>1</v>
      </c>
      <c r="J53" s="81" t="str">
        <f t="shared" si="4"/>
        <v>00</v>
      </c>
      <c r="K53" s="82">
        <v>913790</v>
      </c>
      <c r="L53" s="82">
        <v>913790</v>
      </c>
      <c r="M53" s="82">
        <v>913790</v>
      </c>
      <c r="N53" s="82">
        <v>343070</v>
      </c>
      <c r="O53" s="82">
        <v>0</v>
      </c>
      <c r="P53" s="82">
        <f t="shared" si="11"/>
        <v>343070</v>
      </c>
      <c r="Q53" s="103">
        <f t="shared" si="12"/>
        <v>343070</v>
      </c>
    </row>
    <row r="54" spans="1:17">
      <c r="A54" s="81" t="s">
        <v>70</v>
      </c>
      <c r="B54" s="81">
        <v>185201</v>
      </c>
      <c r="C54" s="81">
        <v>111190</v>
      </c>
      <c r="D54" s="81">
        <v>27411100</v>
      </c>
      <c r="E54" s="81"/>
      <c r="F54" s="81" t="str">
        <f t="shared" si="0"/>
        <v>2</v>
      </c>
      <c r="G54" s="81" t="str">
        <f t="shared" si="1"/>
        <v>2741</v>
      </c>
      <c r="H54" s="81" t="str">
        <f t="shared" si="2"/>
        <v>1</v>
      </c>
      <c r="I54" s="81" t="str">
        <f t="shared" si="3"/>
        <v>1</v>
      </c>
      <c r="J54" s="81" t="str">
        <f t="shared" si="4"/>
        <v>00</v>
      </c>
      <c r="K54" s="82">
        <v>991986.52</v>
      </c>
      <c r="L54" s="82">
        <v>991986.52</v>
      </c>
      <c r="M54" s="82">
        <v>991986.52</v>
      </c>
      <c r="N54" s="82">
        <v>0</v>
      </c>
      <c r="O54" s="82">
        <v>0</v>
      </c>
      <c r="P54" s="82">
        <f t="shared" si="11"/>
        <v>0</v>
      </c>
      <c r="Q54" s="103">
        <f t="shared" si="12"/>
        <v>0</v>
      </c>
    </row>
    <row r="55" spans="1:17">
      <c r="A55" s="81" t="s">
        <v>70</v>
      </c>
      <c r="B55" s="81">
        <v>251216</v>
      </c>
      <c r="C55" s="81">
        <v>111190</v>
      </c>
      <c r="D55" s="81">
        <v>27411100</v>
      </c>
      <c r="E55" s="81"/>
      <c r="F55" s="81" t="str">
        <f t="shared" si="0"/>
        <v>2</v>
      </c>
      <c r="G55" s="81" t="str">
        <f t="shared" si="1"/>
        <v>2741</v>
      </c>
      <c r="H55" s="81" t="str">
        <f t="shared" si="2"/>
        <v>1</v>
      </c>
      <c r="I55" s="81" t="str">
        <f t="shared" si="3"/>
        <v>1</v>
      </c>
      <c r="J55" s="81" t="str">
        <f t="shared" si="4"/>
        <v>00</v>
      </c>
      <c r="K55" s="82">
        <v>399217.48</v>
      </c>
      <c r="L55" s="82">
        <v>399217.48</v>
      </c>
      <c r="M55" s="82">
        <v>399217.48</v>
      </c>
      <c r="N55" s="82">
        <v>0</v>
      </c>
      <c r="O55" s="82">
        <v>0</v>
      </c>
      <c r="P55" s="82">
        <f t="shared" si="11"/>
        <v>0</v>
      </c>
      <c r="Q55" s="103">
        <f t="shared" si="12"/>
        <v>0</v>
      </c>
    </row>
    <row r="56" spans="1:17">
      <c r="A56" s="81" t="s">
        <v>70</v>
      </c>
      <c r="B56" s="81">
        <v>211203</v>
      </c>
      <c r="C56" s="81">
        <v>111190</v>
      </c>
      <c r="D56" s="81">
        <v>29111100</v>
      </c>
      <c r="E56" s="81"/>
      <c r="F56" s="81" t="str">
        <f t="shared" si="0"/>
        <v>2</v>
      </c>
      <c r="G56" s="81" t="str">
        <f t="shared" si="1"/>
        <v>2911</v>
      </c>
      <c r="H56" s="81" t="str">
        <f t="shared" si="2"/>
        <v>1</v>
      </c>
      <c r="I56" s="81" t="str">
        <f t="shared" si="3"/>
        <v>1</v>
      </c>
      <c r="J56" s="81" t="str">
        <f t="shared" si="4"/>
        <v>00</v>
      </c>
      <c r="K56" s="82">
        <v>7401774.7999999998</v>
      </c>
      <c r="L56" s="82">
        <v>7401774.7999999998</v>
      </c>
      <c r="M56" s="82">
        <v>7401774.7999999998</v>
      </c>
      <c r="N56" s="82">
        <v>0</v>
      </c>
      <c r="O56" s="82">
        <v>0</v>
      </c>
      <c r="P56" s="82">
        <f t="shared" si="11"/>
        <v>0</v>
      </c>
      <c r="Q56" s="103">
        <f t="shared" si="12"/>
        <v>0</v>
      </c>
    </row>
    <row r="57" spans="1:17">
      <c r="A57" s="81" t="s">
        <v>70</v>
      </c>
      <c r="B57" s="81">
        <v>221215</v>
      </c>
      <c r="C57" s="81">
        <v>111190</v>
      </c>
      <c r="D57" s="81">
        <v>29111100</v>
      </c>
      <c r="E57" s="81"/>
      <c r="F57" s="81" t="str">
        <f t="shared" si="0"/>
        <v>2</v>
      </c>
      <c r="G57" s="81" t="str">
        <f t="shared" si="1"/>
        <v>2911</v>
      </c>
      <c r="H57" s="81" t="str">
        <f t="shared" si="2"/>
        <v>1</v>
      </c>
      <c r="I57" s="81" t="str">
        <f t="shared" si="3"/>
        <v>1</v>
      </c>
      <c r="J57" s="81" t="str">
        <f t="shared" si="4"/>
        <v>00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f t="shared" si="11"/>
        <v>0</v>
      </c>
      <c r="Q57" s="103">
        <f t="shared" si="12"/>
        <v>0</v>
      </c>
    </row>
    <row r="58" spans="1:17">
      <c r="A58" s="81" t="s">
        <v>70</v>
      </c>
      <c r="B58" s="81">
        <v>224223</v>
      </c>
      <c r="C58" s="81">
        <v>111190</v>
      </c>
      <c r="D58" s="81">
        <v>29111100</v>
      </c>
      <c r="E58" s="81"/>
      <c r="F58" s="81" t="str">
        <f t="shared" si="0"/>
        <v>2</v>
      </c>
      <c r="G58" s="81" t="str">
        <f t="shared" si="1"/>
        <v>2911</v>
      </c>
      <c r="H58" s="81" t="str">
        <f t="shared" si="2"/>
        <v>1</v>
      </c>
      <c r="I58" s="81" t="str">
        <f t="shared" si="3"/>
        <v>1</v>
      </c>
      <c r="J58" s="81" t="str">
        <f t="shared" si="4"/>
        <v>00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f t="shared" si="11"/>
        <v>0</v>
      </c>
      <c r="Q58" s="103">
        <f t="shared" si="12"/>
        <v>0</v>
      </c>
    </row>
    <row r="59" spans="1:17">
      <c r="A59" s="81" t="s">
        <v>70</v>
      </c>
      <c r="B59" s="81">
        <v>251216</v>
      </c>
      <c r="C59" s="81">
        <v>111190</v>
      </c>
      <c r="D59" s="81">
        <v>29111100</v>
      </c>
      <c r="E59" s="81"/>
      <c r="F59" s="81" t="str">
        <f t="shared" si="0"/>
        <v>2</v>
      </c>
      <c r="G59" s="81" t="str">
        <f t="shared" si="1"/>
        <v>2911</v>
      </c>
      <c r="H59" s="81" t="str">
        <f t="shared" si="2"/>
        <v>1</v>
      </c>
      <c r="I59" s="81" t="str">
        <f t="shared" si="3"/>
        <v>1</v>
      </c>
      <c r="J59" s="81" t="str">
        <f t="shared" si="4"/>
        <v>00</v>
      </c>
      <c r="K59" s="82">
        <v>24441.200000000001</v>
      </c>
      <c r="L59" s="82">
        <v>24441.200000000001</v>
      </c>
      <c r="M59" s="82">
        <v>24441.200000000001</v>
      </c>
      <c r="N59" s="82">
        <v>0</v>
      </c>
      <c r="O59" s="82">
        <v>0</v>
      </c>
      <c r="P59" s="82">
        <f t="shared" si="11"/>
        <v>0</v>
      </c>
      <c r="Q59" s="103">
        <f t="shared" si="12"/>
        <v>0</v>
      </c>
    </row>
    <row r="60" spans="1:17">
      <c r="A60" s="81" t="s">
        <v>70</v>
      </c>
      <c r="B60" s="81">
        <v>221215</v>
      </c>
      <c r="C60" s="81">
        <v>111190</v>
      </c>
      <c r="D60" s="81">
        <v>29211100</v>
      </c>
      <c r="E60" s="81"/>
      <c r="F60" s="81" t="str">
        <f t="shared" si="0"/>
        <v>2</v>
      </c>
      <c r="G60" s="81" t="str">
        <f t="shared" si="1"/>
        <v>2921</v>
      </c>
      <c r="H60" s="81" t="str">
        <f t="shared" si="2"/>
        <v>1</v>
      </c>
      <c r="I60" s="81" t="str">
        <f t="shared" si="3"/>
        <v>1</v>
      </c>
      <c r="J60" s="81" t="str">
        <f t="shared" si="4"/>
        <v>00</v>
      </c>
      <c r="K60" s="82">
        <v>7828471</v>
      </c>
      <c r="L60" s="82">
        <v>7828471</v>
      </c>
      <c r="M60" s="82">
        <v>7828471</v>
      </c>
      <c r="N60" s="82">
        <v>0</v>
      </c>
      <c r="O60" s="82">
        <v>332560.40000000002</v>
      </c>
      <c r="P60" s="82">
        <f t="shared" si="11"/>
        <v>332560.40000000002</v>
      </c>
      <c r="Q60" s="103">
        <f t="shared" si="12"/>
        <v>332560.40000000002</v>
      </c>
    </row>
    <row r="61" spans="1:17">
      <c r="A61" s="81" t="s">
        <v>70</v>
      </c>
      <c r="B61" s="81">
        <v>221215</v>
      </c>
      <c r="C61" s="81">
        <v>111190</v>
      </c>
      <c r="D61" s="81">
        <v>29311100</v>
      </c>
      <c r="E61" s="81"/>
      <c r="F61" s="81" t="str">
        <f t="shared" si="0"/>
        <v>2</v>
      </c>
      <c r="G61" s="81" t="str">
        <f t="shared" si="1"/>
        <v>2931</v>
      </c>
      <c r="H61" s="81" t="str">
        <f t="shared" si="2"/>
        <v>1</v>
      </c>
      <c r="I61" s="81" t="str">
        <f t="shared" si="3"/>
        <v>1</v>
      </c>
      <c r="J61" s="81" t="str">
        <f t="shared" si="4"/>
        <v>00</v>
      </c>
      <c r="K61" s="82">
        <v>7828471</v>
      </c>
      <c r="L61" s="82">
        <v>7828471</v>
      </c>
      <c r="M61" s="82">
        <v>7828471</v>
      </c>
      <c r="N61" s="82">
        <v>0</v>
      </c>
      <c r="O61" s="82">
        <v>0</v>
      </c>
      <c r="P61" s="82">
        <f t="shared" si="11"/>
        <v>0</v>
      </c>
      <c r="Q61" s="103">
        <f t="shared" si="12"/>
        <v>0</v>
      </c>
    </row>
    <row r="62" spans="1:17">
      <c r="A62" s="81" t="s">
        <v>70</v>
      </c>
      <c r="B62" s="81">
        <v>185201</v>
      </c>
      <c r="C62" s="81">
        <v>111190</v>
      </c>
      <c r="D62" s="81">
        <v>29411100</v>
      </c>
      <c r="E62" s="81"/>
      <c r="F62" s="81" t="str">
        <f t="shared" si="0"/>
        <v>2</v>
      </c>
      <c r="G62" s="81" t="str">
        <f t="shared" si="1"/>
        <v>2941</v>
      </c>
      <c r="H62" s="81" t="str">
        <f t="shared" si="2"/>
        <v>1</v>
      </c>
      <c r="I62" s="81" t="str">
        <f t="shared" si="3"/>
        <v>1</v>
      </c>
      <c r="J62" s="81" t="str">
        <f t="shared" si="4"/>
        <v>00</v>
      </c>
      <c r="K62" s="82">
        <v>413830.16</v>
      </c>
      <c r="L62" s="82">
        <v>413830.16</v>
      </c>
      <c r="M62" s="82">
        <v>413830.16</v>
      </c>
      <c r="N62" s="82">
        <v>0</v>
      </c>
      <c r="O62" s="82">
        <v>0</v>
      </c>
      <c r="P62" s="82">
        <f t="shared" si="11"/>
        <v>0</v>
      </c>
      <c r="Q62" s="103">
        <f t="shared" si="12"/>
        <v>0</v>
      </c>
    </row>
    <row r="63" spans="1:17">
      <c r="A63" s="81" t="s">
        <v>70</v>
      </c>
      <c r="B63" s="81">
        <v>221215</v>
      </c>
      <c r="C63" s="81">
        <v>111190</v>
      </c>
      <c r="D63" s="81">
        <v>29411100</v>
      </c>
      <c r="E63" s="81"/>
      <c r="F63" s="81" t="str">
        <f t="shared" si="0"/>
        <v>2</v>
      </c>
      <c r="G63" s="81" t="str">
        <f t="shared" si="1"/>
        <v>2941</v>
      </c>
      <c r="H63" s="81" t="str">
        <f t="shared" si="2"/>
        <v>1</v>
      </c>
      <c r="I63" s="81" t="str">
        <f t="shared" si="3"/>
        <v>1</v>
      </c>
      <c r="J63" s="81" t="str">
        <f t="shared" si="4"/>
        <v>00</v>
      </c>
      <c r="K63" s="82">
        <v>13251.84</v>
      </c>
      <c r="L63" s="82">
        <v>13251.84</v>
      </c>
      <c r="M63" s="82">
        <v>13251.84</v>
      </c>
      <c r="N63" s="82">
        <v>0</v>
      </c>
      <c r="O63" s="82">
        <v>0</v>
      </c>
      <c r="P63" s="82">
        <f t="shared" si="11"/>
        <v>0</v>
      </c>
      <c r="Q63" s="103">
        <f t="shared" si="12"/>
        <v>0</v>
      </c>
    </row>
    <row r="64" spans="1:17">
      <c r="A64" s="81" t="s">
        <v>70</v>
      </c>
      <c r="B64" s="81">
        <v>211203</v>
      </c>
      <c r="C64" s="81">
        <v>111190</v>
      </c>
      <c r="D64" s="81">
        <v>29611100</v>
      </c>
      <c r="E64" s="81"/>
      <c r="F64" s="81" t="str">
        <f t="shared" si="0"/>
        <v>2</v>
      </c>
      <c r="G64" s="81" t="str">
        <f t="shared" si="1"/>
        <v>2961</v>
      </c>
      <c r="H64" s="81" t="str">
        <f t="shared" si="2"/>
        <v>1</v>
      </c>
      <c r="I64" s="81" t="str">
        <f t="shared" si="3"/>
        <v>1</v>
      </c>
      <c r="J64" s="81" t="str">
        <f t="shared" si="4"/>
        <v>00</v>
      </c>
      <c r="K64" s="82">
        <v>43555.82</v>
      </c>
      <c r="L64" s="82">
        <v>43555.82</v>
      </c>
      <c r="M64" s="82">
        <v>43555.82</v>
      </c>
      <c r="N64" s="82">
        <v>0</v>
      </c>
      <c r="O64" s="82">
        <v>0</v>
      </c>
      <c r="P64" s="82">
        <f t="shared" si="11"/>
        <v>0</v>
      </c>
      <c r="Q64" s="103">
        <f t="shared" si="12"/>
        <v>0</v>
      </c>
    </row>
    <row r="65" spans="1:17">
      <c r="A65" s="81" t="s">
        <v>70</v>
      </c>
      <c r="B65" s="81">
        <v>215207</v>
      </c>
      <c r="C65" s="81">
        <v>111190</v>
      </c>
      <c r="D65" s="81">
        <v>29611100</v>
      </c>
      <c r="E65" s="81"/>
      <c r="F65" s="81" t="str">
        <f t="shared" si="0"/>
        <v>2</v>
      </c>
      <c r="G65" s="81" t="str">
        <f t="shared" si="1"/>
        <v>2961</v>
      </c>
      <c r="H65" s="81" t="str">
        <f t="shared" si="2"/>
        <v>1</v>
      </c>
      <c r="I65" s="81" t="str">
        <f t="shared" si="3"/>
        <v>1</v>
      </c>
      <c r="J65" s="81" t="str">
        <f t="shared" si="4"/>
        <v>00</v>
      </c>
      <c r="K65" s="82">
        <v>8301572.1799999997</v>
      </c>
      <c r="L65" s="82">
        <v>8301572.1799999997</v>
      </c>
      <c r="M65" s="82">
        <v>8301572.1799999997</v>
      </c>
      <c r="N65" s="82">
        <v>0</v>
      </c>
      <c r="O65" s="82">
        <v>0</v>
      </c>
      <c r="P65" s="82">
        <f t="shared" si="11"/>
        <v>0</v>
      </c>
      <c r="Q65" s="103">
        <f t="shared" si="12"/>
        <v>0</v>
      </c>
    </row>
    <row r="66" spans="1:17">
      <c r="A66" s="81" t="s">
        <v>70</v>
      </c>
      <c r="B66" s="81">
        <v>221216</v>
      </c>
      <c r="C66" s="81">
        <v>111190</v>
      </c>
      <c r="D66" s="81">
        <v>29611100</v>
      </c>
      <c r="E66" s="81"/>
      <c r="F66" s="81" t="str">
        <f t="shared" si="0"/>
        <v>2</v>
      </c>
      <c r="G66" s="81" t="str">
        <f t="shared" si="1"/>
        <v>2961</v>
      </c>
      <c r="H66" s="81" t="str">
        <f t="shared" si="2"/>
        <v>1</v>
      </c>
      <c r="I66" s="81" t="str">
        <f t="shared" si="3"/>
        <v>1</v>
      </c>
      <c r="J66" s="81" t="str">
        <f t="shared" si="4"/>
        <v>00</v>
      </c>
      <c r="K66" s="82">
        <v>900000</v>
      </c>
      <c r="L66" s="82">
        <v>900000</v>
      </c>
      <c r="M66" s="82">
        <v>900000</v>
      </c>
      <c r="N66" s="82">
        <v>0</v>
      </c>
      <c r="O66" s="82"/>
      <c r="P66" s="82"/>
      <c r="Q66" s="103"/>
    </row>
    <row r="67" spans="1:17">
      <c r="A67" s="81" t="s">
        <v>70</v>
      </c>
      <c r="B67" s="81">
        <v>211203</v>
      </c>
      <c r="C67" s="81">
        <v>111190</v>
      </c>
      <c r="D67" s="81">
        <v>29811100</v>
      </c>
      <c r="E67" s="81"/>
      <c r="F67" s="81" t="str">
        <f t="shared" si="0"/>
        <v>2</v>
      </c>
      <c r="G67" s="81" t="str">
        <f t="shared" si="1"/>
        <v>2981</v>
      </c>
      <c r="H67" s="81" t="str">
        <f t="shared" si="2"/>
        <v>1</v>
      </c>
      <c r="I67" s="81" t="str">
        <f t="shared" si="3"/>
        <v>1</v>
      </c>
      <c r="J67" s="81" t="str">
        <f t="shared" si="4"/>
        <v>00</v>
      </c>
      <c r="K67" s="82">
        <v>2134400</v>
      </c>
      <c r="L67" s="82">
        <v>2134400</v>
      </c>
      <c r="M67" s="82">
        <v>2134400</v>
      </c>
      <c r="N67" s="82">
        <v>0</v>
      </c>
      <c r="O67" s="82">
        <v>0</v>
      </c>
      <c r="P67" s="82">
        <f t="shared" si="11"/>
        <v>0</v>
      </c>
      <c r="Q67" s="103">
        <f t="shared" si="12"/>
        <v>0</v>
      </c>
    </row>
    <row r="68" spans="1:17">
      <c r="A68" s="81" t="s">
        <v>70</v>
      </c>
      <c r="B68" s="81">
        <v>224223</v>
      </c>
      <c r="C68" s="81">
        <v>111190</v>
      </c>
      <c r="D68" s="81">
        <v>29811100</v>
      </c>
      <c r="E68" s="81"/>
      <c r="F68" s="81" t="str">
        <f t="shared" si="0"/>
        <v>2</v>
      </c>
      <c r="G68" s="81" t="str">
        <f t="shared" si="1"/>
        <v>2981</v>
      </c>
      <c r="H68" s="81" t="str">
        <f t="shared" si="2"/>
        <v>1</v>
      </c>
      <c r="I68" s="81" t="str">
        <f t="shared" si="3"/>
        <v>1</v>
      </c>
      <c r="J68" s="81" t="str">
        <f t="shared" si="4"/>
        <v>00</v>
      </c>
      <c r="K68" s="82">
        <v>1100677</v>
      </c>
      <c r="L68" s="82">
        <v>1100677</v>
      </c>
      <c r="M68" s="82">
        <v>1100677</v>
      </c>
      <c r="N68" s="82">
        <v>0</v>
      </c>
      <c r="O68" s="82">
        <v>0</v>
      </c>
      <c r="P68" s="82">
        <f t="shared" si="11"/>
        <v>0</v>
      </c>
      <c r="Q68" s="103">
        <f t="shared" si="12"/>
        <v>0</v>
      </c>
    </row>
    <row r="69" spans="1:17">
      <c r="A69" s="81" t="s">
        <v>70</v>
      </c>
      <c r="B69" s="81">
        <v>241211</v>
      </c>
      <c r="C69" s="81">
        <v>111190</v>
      </c>
      <c r="D69" s="81">
        <v>31211100</v>
      </c>
      <c r="E69" s="81"/>
      <c r="F69" s="81" t="str">
        <f t="shared" si="0"/>
        <v>3</v>
      </c>
      <c r="G69" s="81" t="str">
        <f t="shared" si="1"/>
        <v>3121</v>
      </c>
      <c r="H69" s="81" t="str">
        <f t="shared" si="2"/>
        <v>1</v>
      </c>
      <c r="I69" s="81" t="str">
        <f t="shared" si="3"/>
        <v>1</v>
      </c>
      <c r="J69" s="81" t="str">
        <f t="shared" si="4"/>
        <v>00</v>
      </c>
      <c r="K69" s="82">
        <v>2969640.42</v>
      </c>
      <c r="L69" s="82">
        <v>2969640.42</v>
      </c>
      <c r="M69" s="82">
        <v>2969640.42</v>
      </c>
      <c r="N69" s="82">
        <v>0</v>
      </c>
      <c r="O69" s="82">
        <v>0</v>
      </c>
      <c r="P69" s="82">
        <f t="shared" si="11"/>
        <v>0</v>
      </c>
      <c r="Q69" s="103">
        <f t="shared" si="12"/>
        <v>0</v>
      </c>
    </row>
    <row r="70" spans="1:17">
      <c r="A70" s="81" t="s">
        <v>70</v>
      </c>
      <c r="B70" s="81">
        <v>223222</v>
      </c>
      <c r="C70" s="81">
        <v>111190</v>
      </c>
      <c r="D70" s="81">
        <v>31321100</v>
      </c>
      <c r="E70" s="81"/>
      <c r="F70" s="81" t="str">
        <f t="shared" si="0"/>
        <v>3</v>
      </c>
      <c r="G70" s="81" t="str">
        <f t="shared" si="1"/>
        <v>3132</v>
      </c>
      <c r="H70" s="81" t="str">
        <f t="shared" si="2"/>
        <v>1</v>
      </c>
      <c r="I70" s="81" t="str">
        <f t="shared" si="3"/>
        <v>1</v>
      </c>
      <c r="J70" s="81" t="str">
        <f t="shared" si="4"/>
        <v>00</v>
      </c>
      <c r="K70" s="82">
        <v>4980758</v>
      </c>
      <c r="L70" s="82">
        <v>4980758</v>
      </c>
      <c r="M70" s="82">
        <v>4980758</v>
      </c>
      <c r="N70" s="82">
        <v>0</v>
      </c>
      <c r="O70" s="82">
        <v>0</v>
      </c>
      <c r="P70" s="82">
        <f t="shared" si="11"/>
        <v>0</v>
      </c>
      <c r="Q70" s="103">
        <f t="shared" si="12"/>
        <v>0</v>
      </c>
    </row>
    <row r="71" spans="1:17">
      <c r="A71" s="81" t="s">
        <v>70</v>
      </c>
      <c r="B71" s="81">
        <v>185201</v>
      </c>
      <c r="C71" s="81">
        <v>111190</v>
      </c>
      <c r="D71" s="81">
        <v>31611100</v>
      </c>
      <c r="E71" s="81"/>
      <c r="F71" s="81" t="str">
        <f t="shared" si="0"/>
        <v>3</v>
      </c>
      <c r="G71" s="81" t="str">
        <f t="shared" si="1"/>
        <v>3161</v>
      </c>
      <c r="H71" s="81" t="str">
        <f t="shared" si="2"/>
        <v>1</v>
      </c>
      <c r="I71" s="81" t="str">
        <f t="shared" si="3"/>
        <v>1</v>
      </c>
      <c r="J71" s="81" t="str">
        <f t="shared" si="4"/>
        <v>00</v>
      </c>
      <c r="K71" s="82">
        <v>1458722</v>
      </c>
      <c r="L71" s="82">
        <v>1458722</v>
      </c>
      <c r="M71" s="82">
        <v>1458722</v>
      </c>
      <c r="N71" s="82">
        <v>0</v>
      </c>
      <c r="O71" s="82">
        <v>0</v>
      </c>
      <c r="P71" s="82">
        <f t="shared" si="11"/>
        <v>0</v>
      </c>
      <c r="Q71" s="103">
        <f t="shared" si="12"/>
        <v>0</v>
      </c>
    </row>
    <row r="72" spans="1:17">
      <c r="A72" s="81" t="s">
        <v>70</v>
      </c>
      <c r="B72" s="81">
        <v>185201</v>
      </c>
      <c r="C72" s="81">
        <v>111190</v>
      </c>
      <c r="D72" s="81">
        <v>31711100</v>
      </c>
      <c r="E72" s="81"/>
      <c r="F72" s="81" t="str">
        <f t="shared" si="0"/>
        <v>3</v>
      </c>
      <c r="G72" s="81" t="str">
        <f t="shared" si="1"/>
        <v>3171</v>
      </c>
      <c r="H72" s="81" t="str">
        <f t="shared" si="2"/>
        <v>1</v>
      </c>
      <c r="I72" s="81" t="str">
        <f t="shared" si="3"/>
        <v>1</v>
      </c>
      <c r="J72" s="81" t="str">
        <f t="shared" si="4"/>
        <v>00</v>
      </c>
      <c r="K72" s="82">
        <v>1296640</v>
      </c>
      <c r="L72" s="82">
        <v>1296640</v>
      </c>
      <c r="M72" s="82">
        <v>1296640</v>
      </c>
      <c r="N72" s="82">
        <v>85960.57</v>
      </c>
      <c r="O72" s="82">
        <v>0</v>
      </c>
      <c r="P72" s="82">
        <f t="shared" si="11"/>
        <v>85960.57</v>
      </c>
      <c r="Q72" s="103">
        <f t="shared" si="12"/>
        <v>85960.57</v>
      </c>
    </row>
    <row r="73" spans="1:17">
      <c r="A73" s="81" t="s">
        <v>70</v>
      </c>
      <c r="B73" s="81">
        <v>241211</v>
      </c>
      <c r="C73" s="81">
        <v>111190</v>
      </c>
      <c r="D73" s="81">
        <v>32521100</v>
      </c>
      <c r="E73" s="81"/>
      <c r="F73" s="81" t="str">
        <f t="shared" si="0"/>
        <v>3</v>
      </c>
      <c r="G73" s="81" t="str">
        <f t="shared" si="1"/>
        <v>3252</v>
      </c>
      <c r="H73" s="81" t="str">
        <f t="shared" si="2"/>
        <v>1</v>
      </c>
      <c r="I73" s="81" t="str">
        <f t="shared" si="3"/>
        <v>1</v>
      </c>
      <c r="J73" s="81" t="str">
        <f t="shared" si="4"/>
        <v>00</v>
      </c>
      <c r="K73" s="82">
        <v>7116795</v>
      </c>
      <c r="L73" s="82">
        <v>7116795</v>
      </c>
      <c r="M73" s="82">
        <v>7116795</v>
      </c>
      <c r="N73" s="82">
        <v>0</v>
      </c>
      <c r="O73" s="82">
        <v>0</v>
      </c>
      <c r="P73" s="82">
        <f t="shared" si="11"/>
        <v>0</v>
      </c>
      <c r="Q73" s="103">
        <f t="shared" si="12"/>
        <v>0</v>
      </c>
    </row>
    <row r="74" spans="1:17">
      <c r="A74" s="81" t="s">
        <v>70</v>
      </c>
      <c r="B74" s="81">
        <v>185201</v>
      </c>
      <c r="C74" s="81">
        <v>111190</v>
      </c>
      <c r="D74" s="81">
        <v>32911100</v>
      </c>
      <c r="E74" s="81"/>
      <c r="F74" s="81" t="str">
        <f t="shared" si="0"/>
        <v>3</v>
      </c>
      <c r="G74" s="81" t="str">
        <f t="shared" si="1"/>
        <v>3291</v>
      </c>
      <c r="H74" s="81" t="str">
        <f t="shared" si="2"/>
        <v>1</v>
      </c>
      <c r="I74" s="81" t="str">
        <f t="shared" si="3"/>
        <v>1</v>
      </c>
      <c r="J74" s="81" t="str">
        <f t="shared" si="4"/>
        <v>00</v>
      </c>
      <c r="K74" s="82">
        <v>4214080</v>
      </c>
      <c r="L74" s="82">
        <v>4214080</v>
      </c>
      <c r="M74" s="82">
        <v>4214080</v>
      </c>
      <c r="N74" s="82">
        <v>1531989.38</v>
      </c>
      <c r="O74" s="82">
        <v>0</v>
      </c>
      <c r="P74" s="82">
        <f t="shared" si="11"/>
        <v>1531989.38</v>
      </c>
      <c r="Q74" s="103">
        <f t="shared" si="12"/>
        <v>1531989.38</v>
      </c>
    </row>
    <row r="75" spans="1:17">
      <c r="A75" s="81" t="s">
        <v>70</v>
      </c>
      <c r="B75" s="81">
        <v>185209</v>
      </c>
      <c r="C75" s="81">
        <v>111190</v>
      </c>
      <c r="D75" s="81">
        <v>32911100</v>
      </c>
      <c r="E75" s="81"/>
      <c r="F75" s="81" t="str">
        <f t="shared" si="0"/>
        <v>3</v>
      </c>
      <c r="G75" s="81" t="str">
        <f t="shared" si="1"/>
        <v>3291</v>
      </c>
      <c r="H75" s="81" t="str">
        <f t="shared" si="2"/>
        <v>1</v>
      </c>
      <c r="I75" s="81" t="str">
        <f t="shared" si="3"/>
        <v>1</v>
      </c>
      <c r="J75" s="81" t="str">
        <f t="shared" si="4"/>
        <v>00</v>
      </c>
      <c r="K75" s="82">
        <v>2722944</v>
      </c>
      <c r="L75" s="82">
        <v>2722944</v>
      </c>
      <c r="M75" s="82">
        <v>2722944</v>
      </c>
      <c r="N75" s="82">
        <v>0</v>
      </c>
      <c r="O75" s="82">
        <v>0</v>
      </c>
      <c r="P75" s="82">
        <f t="shared" si="11"/>
        <v>0</v>
      </c>
      <c r="Q75" s="103">
        <f t="shared" si="12"/>
        <v>0</v>
      </c>
    </row>
    <row r="76" spans="1:17">
      <c r="A76" s="81" t="s">
        <v>70</v>
      </c>
      <c r="B76" s="81">
        <v>269230</v>
      </c>
      <c r="C76" s="81">
        <v>111190</v>
      </c>
      <c r="D76" s="81">
        <v>32911100</v>
      </c>
      <c r="E76" s="81"/>
      <c r="F76" s="81" t="str">
        <f t="shared" si="0"/>
        <v>3</v>
      </c>
      <c r="G76" s="81" t="str">
        <f t="shared" si="1"/>
        <v>3291</v>
      </c>
      <c r="H76" s="81" t="str">
        <f t="shared" si="2"/>
        <v>1</v>
      </c>
      <c r="I76" s="81" t="str">
        <f t="shared" si="3"/>
        <v>1</v>
      </c>
      <c r="J76" s="81" t="str">
        <f t="shared" si="4"/>
        <v>00</v>
      </c>
      <c r="K76" s="82">
        <v>4214080</v>
      </c>
      <c r="L76" s="82">
        <v>4214080</v>
      </c>
      <c r="M76" s="82">
        <v>4214080</v>
      </c>
      <c r="N76" s="82">
        <v>0</v>
      </c>
      <c r="O76" s="82">
        <v>0</v>
      </c>
      <c r="P76" s="82">
        <f t="shared" si="11"/>
        <v>0</v>
      </c>
      <c r="Q76" s="103">
        <f t="shared" si="12"/>
        <v>0</v>
      </c>
    </row>
    <row r="77" spans="1:17">
      <c r="A77" s="81" t="s">
        <v>70</v>
      </c>
      <c r="B77" s="81">
        <v>226204</v>
      </c>
      <c r="C77" s="81">
        <v>111190</v>
      </c>
      <c r="D77" s="81">
        <v>33411100</v>
      </c>
      <c r="E77" s="81"/>
      <c r="F77" s="81" t="str">
        <f t="shared" si="0"/>
        <v>3</v>
      </c>
      <c r="G77" s="81" t="str">
        <f t="shared" si="1"/>
        <v>3341</v>
      </c>
      <c r="H77" s="81" t="str">
        <f t="shared" si="2"/>
        <v>1</v>
      </c>
      <c r="I77" s="81" t="str">
        <f t="shared" si="3"/>
        <v>1</v>
      </c>
      <c r="J77" s="81" t="str">
        <f t="shared" si="4"/>
        <v>00</v>
      </c>
      <c r="K77" s="82">
        <v>1000000</v>
      </c>
      <c r="L77" s="82">
        <v>1000000</v>
      </c>
      <c r="M77" s="82">
        <v>1000000</v>
      </c>
      <c r="N77" s="82">
        <v>0</v>
      </c>
      <c r="O77" s="82">
        <v>0</v>
      </c>
      <c r="P77" s="82">
        <f t="shared" si="11"/>
        <v>0</v>
      </c>
      <c r="Q77" s="103">
        <f t="shared" si="12"/>
        <v>0</v>
      </c>
    </row>
    <row r="78" spans="1:17">
      <c r="A78" s="81" t="s">
        <v>70</v>
      </c>
      <c r="B78" s="81">
        <v>269229</v>
      </c>
      <c r="C78" s="81">
        <v>111190</v>
      </c>
      <c r="D78" s="81">
        <v>33411100</v>
      </c>
      <c r="E78" s="81"/>
      <c r="F78" s="81" t="str">
        <f t="shared" si="0"/>
        <v>3</v>
      </c>
      <c r="G78" s="81" t="str">
        <f t="shared" si="1"/>
        <v>3341</v>
      </c>
      <c r="H78" s="81" t="str">
        <f t="shared" si="2"/>
        <v>1</v>
      </c>
      <c r="I78" s="81" t="str">
        <f t="shared" si="3"/>
        <v>1</v>
      </c>
      <c r="J78" s="81" t="str">
        <f t="shared" si="4"/>
        <v>00</v>
      </c>
      <c r="K78" s="82">
        <v>1820196</v>
      </c>
      <c r="L78" s="82">
        <v>1820196</v>
      </c>
      <c r="M78" s="82">
        <v>1820196</v>
      </c>
      <c r="N78" s="82">
        <v>0</v>
      </c>
      <c r="O78" s="82">
        <v>0</v>
      </c>
      <c r="P78" s="82">
        <f t="shared" si="11"/>
        <v>0</v>
      </c>
      <c r="Q78" s="103">
        <f t="shared" si="12"/>
        <v>0</v>
      </c>
    </row>
    <row r="79" spans="1:17">
      <c r="A79" s="81" t="s">
        <v>70</v>
      </c>
      <c r="B79" s="81">
        <v>185201</v>
      </c>
      <c r="C79" s="81">
        <v>111190</v>
      </c>
      <c r="D79" s="81">
        <v>33621100</v>
      </c>
      <c r="E79" s="81"/>
      <c r="F79" s="81" t="str">
        <f t="shared" si="0"/>
        <v>3</v>
      </c>
      <c r="G79" s="81" t="str">
        <f t="shared" si="1"/>
        <v>3362</v>
      </c>
      <c r="H79" s="81" t="str">
        <f t="shared" si="2"/>
        <v>1</v>
      </c>
      <c r="I79" s="81" t="str">
        <f t="shared" si="3"/>
        <v>1</v>
      </c>
      <c r="J79" s="81" t="str">
        <f t="shared" si="4"/>
        <v>00</v>
      </c>
      <c r="K79" s="82">
        <v>2515626</v>
      </c>
      <c r="L79" s="82">
        <v>2515626</v>
      </c>
      <c r="M79" s="82">
        <v>2515626</v>
      </c>
      <c r="N79" s="82">
        <v>0</v>
      </c>
      <c r="O79" s="82">
        <v>0</v>
      </c>
      <c r="P79" s="82">
        <f t="shared" si="11"/>
        <v>0</v>
      </c>
      <c r="Q79" s="103">
        <f t="shared" si="12"/>
        <v>0</v>
      </c>
    </row>
    <row r="80" spans="1:17">
      <c r="A80" s="81" t="s">
        <v>70</v>
      </c>
      <c r="B80" s="81">
        <v>241211</v>
      </c>
      <c r="C80" s="81">
        <v>111190</v>
      </c>
      <c r="D80" s="81">
        <v>35111100</v>
      </c>
      <c r="E80" s="81"/>
      <c r="F80" s="81" t="str">
        <f t="shared" ref="F80:F147" si="13">+MID(D80,1,1)</f>
        <v>3</v>
      </c>
      <c r="G80" s="81" t="str">
        <f t="shared" ref="G80:G147" si="14">+MID(D80,1,4)</f>
        <v>3511</v>
      </c>
      <c r="H80" s="81" t="str">
        <f t="shared" ref="H80:H147" si="15">+MID(D80,5,1)</f>
        <v>1</v>
      </c>
      <c r="I80" s="81" t="str">
        <f t="shared" ref="I80:I147" si="16">+MID(D80,6,1)</f>
        <v>1</v>
      </c>
      <c r="J80" s="81" t="str">
        <f t="shared" ref="J80:J147" si="17">+MID(D80,7,2)</f>
        <v>00</v>
      </c>
      <c r="K80" s="82">
        <v>2431204</v>
      </c>
      <c r="L80" s="82">
        <v>2431204</v>
      </c>
      <c r="M80" s="82">
        <v>2431204</v>
      </c>
      <c r="N80" s="82">
        <v>0</v>
      </c>
      <c r="O80" s="82">
        <v>718043.44</v>
      </c>
      <c r="P80" s="82">
        <f t="shared" si="11"/>
        <v>718043.44</v>
      </c>
      <c r="Q80" s="103">
        <f t="shared" si="12"/>
        <v>718043.44</v>
      </c>
    </row>
    <row r="81" spans="1:17">
      <c r="A81" s="81" t="s">
        <v>70</v>
      </c>
      <c r="B81" s="81">
        <v>241212</v>
      </c>
      <c r="C81" s="81">
        <v>111190</v>
      </c>
      <c r="D81" s="81">
        <v>35111100</v>
      </c>
      <c r="E81" s="81"/>
      <c r="F81" s="81" t="str">
        <f t="shared" si="13"/>
        <v>3</v>
      </c>
      <c r="G81" s="81" t="str">
        <f t="shared" si="14"/>
        <v>3511</v>
      </c>
      <c r="H81" s="81" t="str">
        <f t="shared" si="15"/>
        <v>1</v>
      </c>
      <c r="I81" s="81" t="str">
        <f t="shared" si="16"/>
        <v>1</v>
      </c>
      <c r="J81" s="81" t="str">
        <f t="shared" si="17"/>
        <v>00</v>
      </c>
      <c r="K81" s="82">
        <v>2431204</v>
      </c>
      <c r="L81" s="82">
        <v>2431204</v>
      </c>
      <c r="M81" s="82">
        <v>2431204</v>
      </c>
      <c r="N81" s="82">
        <v>0</v>
      </c>
      <c r="O81" s="82">
        <v>0</v>
      </c>
      <c r="P81" s="82">
        <f t="shared" si="11"/>
        <v>0</v>
      </c>
      <c r="Q81" s="103">
        <f t="shared" si="12"/>
        <v>0</v>
      </c>
    </row>
    <row r="82" spans="1:17">
      <c r="A82" s="81" t="s">
        <v>70</v>
      </c>
      <c r="B82" s="81">
        <v>185201</v>
      </c>
      <c r="C82" s="81">
        <v>111190</v>
      </c>
      <c r="D82" s="81">
        <v>35211100</v>
      </c>
      <c r="E82" s="81"/>
      <c r="F82" s="81" t="str">
        <f t="shared" si="13"/>
        <v>3</v>
      </c>
      <c r="G82" s="81" t="str">
        <f t="shared" si="14"/>
        <v>3521</v>
      </c>
      <c r="H82" s="81" t="str">
        <f t="shared" si="15"/>
        <v>1</v>
      </c>
      <c r="I82" s="81" t="str">
        <f t="shared" si="16"/>
        <v>1</v>
      </c>
      <c r="J82" s="81" t="str">
        <f t="shared" si="17"/>
        <v>00</v>
      </c>
      <c r="K82" s="82">
        <v>2000000</v>
      </c>
      <c r="L82" s="82">
        <v>2000000</v>
      </c>
      <c r="M82" s="82">
        <v>2000000</v>
      </c>
      <c r="N82" s="82">
        <v>62191.08</v>
      </c>
      <c r="O82" s="82">
        <v>301211.40000000002</v>
      </c>
      <c r="P82" s="82">
        <f t="shared" si="11"/>
        <v>363402.48000000004</v>
      </c>
      <c r="Q82" s="103">
        <f t="shared" si="12"/>
        <v>363402.48000000004</v>
      </c>
    </row>
    <row r="83" spans="1:17">
      <c r="A83" s="81" t="s">
        <v>70</v>
      </c>
      <c r="B83" s="81">
        <v>185201</v>
      </c>
      <c r="C83" s="81">
        <v>111190</v>
      </c>
      <c r="D83" s="81">
        <v>35311100</v>
      </c>
      <c r="E83" s="81"/>
      <c r="F83" s="81" t="str">
        <f t="shared" si="13"/>
        <v>3</v>
      </c>
      <c r="G83" s="81" t="str">
        <f t="shared" si="14"/>
        <v>3531</v>
      </c>
      <c r="H83" s="81" t="str">
        <f t="shared" si="15"/>
        <v>1</v>
      </c>
      <c r="I83" s="81" t="str">
        <f t="shared" si="16"/>
        <v>1</v>
      </c>
      <c r="J83" s="81" t="str">
        <f t="shared" si="17"/>
        <v>00</v>
      </c>
      <c r="K83" s="82">
        <v>7000000</v>
      </c>
      <c r="L83" s="82">
        <v>7000000</v>
      </c>
      <c r="M83" s="82">
        <v>7000000</v>
      </c>
      <c r="N83" s="82">
        <v>0</v>
      </c>
      <c r="O83" s="82">
        <v>0</v>
      </c>
      <c r="P83" s="82">
        <f t="shared" si="11"/>
        <v>0</v>
      </c>
      <c r="Q83" s="103">
        <f t="shared" si="12"/>
        <v>0</v>
      </c>
    </row>
    <row r="84" spans="1:17">
      <c r="A84" s="81" t="s">
        <v>70</v>
      </c>
      <c r="B84" s="81">
        <v>211203</v>
      </c>
      <c r="C84" s="81">
        <v>111190</v>
      </c>
      <c r="D84" s="81">
        <v>35521100</v>
      </c>
      <c r="E84" s="81"/>
      <c r="F84" s="81" t="str">
        <f t="shared" si="13"/>
        <v>3</v>
      </c>
      <c r="G84" s="81" t="str">
        <f t="shared" si="14"/>
        <v>3552</v>
      </c>
      <c r="H84" s="81" t="str">
        <f t="shared" si="15"/>
        <v>1</v>
      </c>
      <c r="I84" s="81" t="str">
        <f t="shared" si="16"/>
        <v>1</v>
      </c>
      <c r="J84" s="81" t="str">
        <f t="shared" si="17"/>
        <v>00</v>
      </c>
      <c r="K84" s="82">
        <v>9724808</v>
      </c>
      <c r="L84" s="82">
        <v>9724808</v>
      </c>
      <c r="M84" s="82">
        <v>9724808</v>
      </c>
      <c r="N84" s="82">
        <v>2511461.48</v>
      </c>
      <c r="O84" s="82">
        <v>3217932.66</v>
      </c>
      <c r="P84" s="82">
        <f t="shared" si="11"/>
        <v>5729394.1400000006</v>
      </c>
      <c r="Q84" s="103">
        <f t="shared" si="12"/>
        <v>5729394.1400000006</v>
      </c>
    </row>
    <row r="85" spans="1:17">
      <c r="A85" s="81" t="s">
        <v>70</v>
      </c>
      <c r="B85" s="81">
        <v>221218</v>
      </c>
      <c r="C85" s="81">
        <v>111190</v>
      </c>
      <c r="D85" s="81">
        <v>35521100</v>
      </c>
      <c r="E85" s="81"/>
      <c r="F85" s="81" t="str">
        <f t="shared" si="13"/>
        <v>3</v>
      </c>
      <c r="G85" s="81" t="str">
        <f t="shared" si="14"/>
        <v>3552</v>
      </c>
      <c r="H85" s="81" t="str">
        <f t="shared" si="15"/>
        <v>1</v>
      </c>
      <c r="I85" s="81" t="str">
        <f t="shared" si="16"/>
        <v>1</v>
      </c>
      <c r="J85" s="81" t="str">
        <f t="shared" si="17"/>
        <v>00</v>
      </c>
      <c r="K85" s="82">
        <v>2000000</v>
      </c>
      <c r="L85" s="82">
        <v>2000000</v>
      </c>
      <c r="M85" s="82">
        <v>2000000</v>
      </c>
      <c r="N85" s="82">
        <v>0</v>
      </c>
      <c r="O85" s="82">
        <v>0</v>
      </c>
      <c r="P85" s="82">
        <f t="shared" si="11"/>
        <v>0</v>
      </c>
      <c r="Q85" s="103">
        <f t="shared" si="12"/>
        <v>0</v>
      </c>
    </row>
    <row r="86" spans="1:17">
      <c r="A86" s="81" t="s">
        <v>70</v>
      </c>
      <c r="B86" s="81">
        <v>223212</v>
      </c>
      <c r="C86" s="81">
        <v>111190</v>
      </c>
      <c r="D86" s="81">
        <v>35521100</v>
      </c>
      <c r="E86" s="81"/>
      <c r="F86" s="81" t="str">
        <f t="shared" si="13"/>
        <v>3</v>
      </c>
      <c r="G86" s="81" t="str">
        <f t="shared" si="14"/>
        <v>3552</v>
      </c>
      <c r="H86" s="81" t="str">
        <f t="shared" si="15"/>
        <v>1</v>
      </c>
      <c r="I86" s="81" t="str">
        <f t="shared" si="16"/>
        <v>1</v>
      </c>
      <c r="J86" s="81" t="str">
        <f t="shared" si="17"/>
        <v>00</v>
      </c>
      <c r="K86" s="82">
        <v>2254938</v>
      </c>
      <c r="L86" s="82">
        <v>2254938</v>
      </c>
      <c r="M86" s="82">
        <v>2254938</v>
      </c>
      <c r="N86" s="82">
        <v>0</v>
      </c>
      <c r="O86" s="82">
        <v>0</v>
      </c>
      <c r="P86" s="82">
        <f t="shared" si="11"/>
        <v>0</v>
      </c>
      <c r="Q86" s="103">
        <f t="shared" si="12"/>
        <v>0</v>
      </c>
    </row>
    <row r="87" spans="1:17">
      <c r="A87" s="81" t="s">
        <v>70</v>
      </c>
      <c r="B87" s="81">
        <v>185201</v>
      </c>
      <c r="C87" s="81">
        <v>111190</v>
      </c>
      <c r="D87" s="81">
        <v>35531100</v>
      </c>
      <c r="E87" s="81"/>
      <c r="F87" s="81" t="str">
        <f t="shared" si="13"/>
        <v>3</v>
      </c>
      <c r="G87" s="81" t="str">
        <f t="shared" si="14"/>
        <v>3553</v>
      </c>
      <c r="H87" s="81" t="str">
        <f t="shared" si="15"/>
        <v>1</v>
      </c>
      <c r="I87" s="81" t="str">
        <f t="shared" si="16"/>
        <v>1</v>
      </c>
      <c r="J87" s="81" t="str">
        <f t="shared" si="17"/>
        <v>00</v>
      </c>
      <c r="K87" s="82">
        <v>2254938</v>
      </c>
      <c r="L87" s="82">
        <v>2254938</v>
      </c>
      <c r="M87" s="82">
        <v>2254938</v>
      </c>
      <c r="N87" s="82">
        <v>0</v>
      </c>
      <c r="O87" s="82">
        <f>106754.8+372012+373676.26</f>
        <v>852443.06</v>
      </c>
      <c r="P87" s="82">
        <f t="shared" si="11"/>
        <v>852443.06</v>
      </c>
      <c r="Q87" s="103">
        <f t="shared" si="12"/>
        <v>852443.06</v>
      </c>
    </row>
    <row r="88" spans="1:17">
      <c r="A88" s="81" t="s">
        <v>70</v>
      </c>
      <c r="B88" s="81">
        <v>221211</v>
      </c>
      <c r="C88" s="81">
        <v>111190</v>
      </c>
      <c r="D88" s="81">
        <v>35531100</v>
      </c>
      <c r="E88" s="81"/>
      <c r="F88" s="81" t="str">
        <f t="shared" si="13"/>
        <v>3</v>
      </c>
      <c r="G88" s="81" t="str">
        <f t="shared" si="14"/>
        <v>3553</v>
      </c>
      <c r="H88" s="81" t="str">
        <f t="shared" si="15"/>
        <v>1</v>
      </c>
      <c r="I88" s="81" t="str">
        <f t="shared" si="16"/>
        <v>1</v>
      </c>
      <c r="J88" s="81" t="str">
        <f t="shared" si="17"/>
        <v>00</v>
      </c>
      <c r="K88" s="82">
        <v>1701840</v>
      </c>
      <c r="L88" s="82">
        <v>1701840</v>
      </c>
      <c r="M88" s="82">
        <v>1701840</v>
      </c>
      <c r="N88" s="82">
        <v>0</v>
      </c>
      <c r="O88" s="82">
        <v>0</v>
      </c>
      <c r="P88" s="82">
        <f t="shared" si="11"/>
        <v>0</v>
      </c>
      <c r="Q88" s="103">
        <f t="shared" si="12"/>
        <v>0</v>
      </c>
    </row>
    <row r="89" spans="1:17">
      <c r="A89" s="81" t="s">
        <v>70</v>
      </c>
      <c r="B89" s="81">
        <v>224223</v>
      </c>
      <c r="C89" s="81">
        <v>111190</v>
      </c>
      <c r="D89" s="81">
        <v>35531100</v>
      </c>
      <c r="E89" s="81"/>
      <c r="F89" s="81" t="str">
        <f t="shared" si="13"/>
        <v>3</v>
      </c>
      <c r="G89" s="81" t="str">
        <f t="shared" si="14"/>
        <v>3553</v>
      </c>
      <c r="H89" s="81" t="str">
        <f t="shared" si="15"/>
        <v>1</v>
      </c>
      <c r="I89" s="81" t="str">
        <f t="shared" si="16"/>
        <v>1</v>
      </c>
      <c r="J89" s="81" t="str">
        <f t="shared" si="17"/>
        <v>00</v>
      </c>
      <c r="K89" s="82">
        <v>1701840</v>
      </c>
      <c r="L89" s="82">
        <v>1701840</v>
      </c>
      <c r="M89" s="82">
        <v>1701840</v>
      </c>
      <c r="N89" s="82">
        <v>0</v>
      </c>
      <c r="O89" s="82">
        <v>0</v>
      </c>
      <c r="P89" s="82">
        <f t="shared" si="11"/>
        <v>0</v>
      </c>
      <c r="Q89" s="103">
        <f t="shared" si="12"/>
        <v>0</v>
      </c>
    </row>
    <row r="90" spans="1:17">
      <c r="A90" s="81" t="s">
        <v>70</v>
      </c>
      <c r="B90" s="81">
        <v>185201</v>
      </c>
      <c r="C90" s="81">
        <v>111190</v>
      </c>
      <c r="D90" s="81">
        <v>35711100</v>
      </c>
      <c r="E90" s="81"/>
      <c r="F90" s="81" t="str">
        <f t="shared" si="13"/>
        <v>3</v>
      </c>
      <c r="G90" s="81" t="str">
        <f t="shared" si="14"/>
        <v>3571</v>
      </c>
      <c r="H90" s="81" t="str">
        <f t="shared" si="15"/>
        <v>1</v>
      </c>
      <c r="I90" s="81" t="str">
        <f t="shared" si="16"/>
        <v>1</v>
      </c>
      <c r="J90" s="81" t="str">
        <f t="shared" si="17"/>
        <v>00</v>
      </c>
      <c r="K90" s="82">
        <v>4659805</v>
      </c>
      <c r="L90" s="82">
        <v>4659805</v>
      </c>
      <c r="M90" s="82">
        <v>4659805</v>
      </c>
      <c r="N90" s="82">
        <v>46456.55</v>
      </c>
      <c r="O90" s="82">
        <v>221926.90999999997</v>
      </c>
      <c r="P90" s="82">
        <f t="shared" si="11"/>
        <v>268383.45999999996</v>
      </c>
      <c r="Q90" s="103">
        <f t="shared" si="12"/>
        <v>268383.45999999996</v>
      </c>
    </row>
    <row r="91" spans="1:17">
      <c r="A91" s="81" t="s">
        <v>70</v>
      </c>
      <c r="B91" s="81">
        <v>221215</v>
      </c>
      <c r="C91" s="81">
        <v>111190</v>
      </c>
      <c r="D91" s="81">
        <v>35711100</v>
      </c>
      <c r="E91" s="81"/>
      <c r="F91" s="81" t="str">
        <f t="shared" si="13"/>
        <v>3</v>
      </c>
      <c r="G91" s="81" t="str">
        <f t="shared" si="14"/>
        <v>3571</v>
      </c>
      <c r="H91" s="81" t="str">
        <f t="shared" si="15"/>
        <v>1</v>
      </c>
      <c r="I91" s="81" t="str">
        <f t="shared" si="16"/>
        <v>1</v>
      </c>
      <c r="J91" s="81" t="str">
        <f t="shared" si="17"/>
        <v>00</v>
      </c>
      <c r="K91" s="82">
        <v>7455688</v>
      </c>
      <c r="L91" s="82">
        <v>7455688</v>
      </c>
      <c r="M91" s="82">
        <v>7455688</v>
      </c>
      <c r="N91" s="82">
        <v>0</v>
      </c>
      <c r="O91" s="82">
        <v>0</v>
      </c>
      <c r="P91" s="82">
        <f t="shared" si="11"/>
        <v>0</v>
      </c>
      <c r="Q91" s="103">
        <f t="shared" si="12"/>
        <v>0</v>
      </c>
    </row>
    <row r="92" spans="1:17">
      <c r="A92" s="81" t="s">
        <v>70</v>
      </c>
      <c r="B92" s="81">
        <v>185209</v>
      </c>
      <c r="C92" s="81">
        <v>111190</v>
      </c>
      <c r="D92" s="81">
        <v>35811100</v>
      </c>
      <c r="E92" s="81"/>
      <c r="F92" s="81" t="str">
        <f t="shared" si="13"/>
        <v>3</v>
      </c>
      <c r="G92" s="81" t="str">
        <f t="shared" si="14"/>
        <v>3581</v>
      </c>
      <c r="H92" s="81" t="str">
        <f t="shared" si="15"/>
        <v>1</v>
      </c>
      <c r="I92" s="81" t="str">
        <f t="shared" si="16"/>
        <v>1</v>
      </c>
      <c r="J92" s="81" t="str">
        <f t="shared" si="17"/>
        <v>00</v>
      </c>
      <c r="K92" s="82">
        <v>9000000</v>
      </c>
      <c r="L92" s="82">
        <v>9000000</v>
      </c>
      <c r="M92" s="82">
        <v>9000000</v>
      </c>
      <c r="N92" s="82">
        <v>1010037.29</v>
      </c>
      <c r="O92" s="82">
        <v>2277944.67</v>
      </c>
      <c r="P92" s="82">
        <f t="shared" si="11"/>
        <v>3287981.96</v>
      </c>
      <c r="Q92" s="103">
        <f t="shared" si="12"/>
        <v>3287981.96</v>
      </c>
    </row>
    <row r="93" spans="1:17">
      <c r="A93" s="81" t="s">
        <v>70</v>
      </c>
      <c r="B93" s="81">
        <v>211203</v>
      </c>
      <c r="C93" s="81">
        <v>111190</v>
      </c>
      <c r="D93" s="81">
        <v>35811100</v>
      </c>
      <c r="E93" s="81"/>
      <c r="F93" s="81" t="str">
        <f t="shared" si="13"/>
        <v>3</v>
      </c>
      <c r="G93" s="81" t="str">
        <f t="shared" si="14"/>
        <v>3581</v>
      </c>
      <c r="H93" s="81" t="str">
        <f t="shared" si="15"/>
        <v>1</v>
      </c>
      <c r="I93" s="81" t="str">
        <f t="shared" si="16"/>
        <v>1</v>
      </c>
      <c r="J93" s="81" t="str">
        <f t="shared" si="17"/>
        <v>00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f t="shared" si="11"/>
        <v>0</v>
      </c>
      <c r="Q93" s="103">
        <f t="shared" si="12"/>
        <v>0</v>
      </c>
    </row>
    <row r="94" spans="1:17">
      <c r="A94" s="81" t="s">
        <v>70</v>
      </c>
      <c r="B94" s="81">
        <v>242214</v>
      </c>
      <c r="C94" s="81">
        <v>111190</v>
      </c>
      <c r="D94" s="81">
        <v>35811100</v>
      </c>
      <c r="E94" s="81"/>
      <c r="F94" s="81" t="str">
        <f t="shared" si="13"/>
        <v>3</v>
      </c>
      <c r="G94" s="81" t="str">
        <f t="shared" si="14"/>
        <v>3581</v>
      </c>
      <c r="H94" s="81" t="str">
        <f t="shared" si="15"/>
        <v>1</v>
      </c>
      <c r="I94" s="81" t="str">
        <f t="shared" si="16"/>
        <v>1</v>
      </c>
      <c r="J94" s="81" t="str">
        <f t="shared" si="17"/>
        <v>00</v>
      </c>
      <c r="K94" s="82">
        <v>0</v>
      </c>
      <c r="L94" s="82">
        <v>0</v>
      </c>
      <c r="M94" s="82">
        <v>0</v>
      </c>
      <c r="N94" s="82">
        <v>0</v>
      </c>
      <c r="O94" s="82">
        <v>0</v>
      </c>
      <c r="P94" s="82">
        <f t="shared" si="11"/>
        <v>0</v>
      </c>
      <c r="Q94" s="103">
        <f t="shared" si="12"/>
        <v>0</v>
      </c>
    </row>
    <row r="95" spans="1:17">
      <c r="A95" s="81" t="s">
        <v>70</v>
      </c>
      <c r="B95" s="81">
        <v>221215</v>
      </c>
      <c r="C95" s="81">
        <v>111190</v>
      </c>
      <c r="D95" s="81">
        <v>35911100</v>
      </c>
      <c r="E95" s="81"/>
      <c r="F95" s="81" t="str">
        <f t="shared" si="13"/>
        <v>3</v>
      </c>
      <c r="G95" s="81" t="str">
        <f t="shared" si="14"/>
        <v>3591</v>
      </c>
      <c r="H95" s="81" t="str">
        <f t="shared" si="15"/>
        <v>1</v>
      </c>
      <c r="I95" s="81" t="str">
        <f t="shared" si="16"/>
        <v>1</v>
      </c>
      <c r="J95" s="81" t="str">
        <f t="shared" si="17"/>
        <v>00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f t="shared" si="11"/>
        <v>0</v>
      </c>
      <c r="Q95" s="103">
        <f t="shared" si="12"/>
        <v>0</v>
      </c>
    </row>
    <row r="96" spans="1:17">
      <c r="A96" s="81" t="s">
        <v>70</v>
      </c>
      <c r="B96" s="81">
        <v>215208</v>
      </c>
      <c r="C96" s="81" t="s">
        <v>97</v>
      </c>
      <c r="D96" s="81">
        <v>35911165</v>
      </c>
      <c r="E96" s="81"/>
      <c r="F96" s="81" t="str">
        <f t="shared" si="13"/>
        <v>3</v>
      </c>
      <c r="G96" s="81" t="str">
        <f t="shared" si="14"/>
        <v>3591</v>
      </c>
      <c r="H96" s="81" t="str">
        <f t="shared" si="15"/>
        <v>1</v>
      </c>
      <c r="I96" s="81" t="str">
        <f t="shared" si="16"/>
        <v>1</v>
      </c>
      <c r="J96" s="81" t="str">
        <f t="shared" si="17"/>
        <v>65</v>
      </c>
      <c r="K96" s="82">
        <v>263110.03999999998</v>
      </c>
      <c r="L96" s="82">
        <v>263110.03999999998</v>
      </c>
      <c r="M96" s="82">
        <v>263110.03999999998</v>
      </c>
      <c r="N96" s="82">
        <v>0</v>
      </c>
      <c r="O96" s="82">
        <v>0</v>
      </c>
      <c r="P96" s="82">
        <f t="shared" si="11"/>
        <v>0</v>
      </c>
      <c r="Q96" s="103">
        <f t="shared" si="12"/>
        <v>0</v>
      </c>
    </row>
    <row r="97" spans="1:17">
      <c r="A97" s="81" t="s">
        <v>70</v>
      </c>
      <c r="B97" s="81">
        <v>215208</v>
      </c>
      <c r="C97" s="81" t="s">
        <v>98</v>
      </c>
      <c r="D97" s="81">
        <v>35911165</v>
      </c>
      <c r="E97" s="81"/>
      <c r="F97" s="81" t="str">
        <f t="shared" si="13"/>
        <v>3</v>
      </c>
      <c r="G97" s="81" t="str">
        <f t="shared" si="14"/>
        <v>3591</v>
      </c>
      <c r="H97" s="81" t="str">
        <f t="shared" si="15"/>
        <v>1</v>
      </c>
      <c r="I97" s="81" t="str">
        <f t="shared" si="16"/>
        <v>1</v>
      </c>
      <c r="J97" s="81" t="str">
        <f t="shared" si="17"/>
        <v>65</v>
      </c>
      <c r="K97" s="82">
        <v>2666664</v>
      </c>
      <c r="L97" s="82">
        <v>2666664</v>
      </c>
      <c r="M97" s="82">
        <v>2666664</v>
      </c>
      <c r="N97" s="82">
        <v>0</v>
      </c>
      <c r="O97" s="82">
        <v>0</v>
      </c>
      <c r="P97" s="82">
        <f t="shared" si="11"/>
        <v>0</v>
      </c>
      <c r="Q97" s="103">
        <f t="shared" si="12"/>
        <v>0</v>
      </c>
    </row>
    <row r="98" spans="1:17">
      <c r="A98" s="81" t="s">
        <v>70</v>
      </c>
      <c r="B98" s="81">
        <v>215208</v>
      </c>
      <c r="C98" s="81" t="s">
        <v>93</v>
      </c>
      <c r="D98" s="81">
        <v>35911165</v>
      </c>
      <c r="E98" s="81"/>
      <c r="F98" s="81" t="str">
        <f t="shared" si="13"/>
        <v>3</v>
      </c>
      <c r="G98" s="81" t="str">
        <f t="shared" si="14"/>
        <v>3591</v>
      </c>
      <c r="H98" s="81" t="str">
        <f t="shared" si="15"/>
        <v>1</v>
      </c>
      <c r="I98" s="81" t="str">
        <f t="shared" si="16"/>
        <v>1</v>
      </c>
      <c r="J98" s="81" t="str">
        <f t="shared" si="17"/>
        <v>65</v>
      </c>
      <c r="K98" s="82">
        <v>1062703.99</v>
      </c>
      <c r="L98" s="82">
        <v>1062703.99</v>
      </c>
      <c r="M98" s="82">
        <v>1062703.99</v>
      </c>
      <c r="N98" s="82">
        <v>0</v>
      </c>
      <c r="O98" s="82">
        <v>0</v>
      </c>
      <c r="P98" s="82">
        <f t="shared" si="11"/>
        <v>0</v>
      </c>
      <c r="Q98" s="103">
        <f t="shared" si="12"/>
        <v>0</v>
      </c>
    </row>
    <row r="99" spans="1:17">
      <c r="A99" s="81" t="s">
        <v>70</v>
      </c>
      <c r="B99" s="81">
        <v>185201</v>
      </c>
      <c r="C99" s="81">
        <v>111190</v>
      </c>
      <c r="D99" s="81">
        <v>36911100</v>
      </c>
      <c r="E99" s="81"/>
      <c r="F99" s="81" t="str">
        <f t="shared" si="13"/>
        <v>3</v>
      </c>
      <c r="G99" s="81" t="str">
        <f t="shared" si="14"/>
        <v>3691</v>
      </c>
      <c r="H99" s="81" t="str">
        <f t="shared" si="15"/>
        <v>1</v>
      </c>
      <c r="I99" s="81" t="str">
        <f t="shared" si="16"/>
        <v>1</v>
      </c>
      <c r="J99" s="81" t="str">
        <f t="shared" si="17"/>
        <v>00</v>
      </c>
      <c r="K99" s="82">
        <v>1458722</v>
      </c>
      <c r="L99" s="82">
        <v>1458722</v>
      </c>
      <c r="M99" s="82">
        <v>1458722</v>
      </c>
      <c r="N99" s="82">
        <v>0</v>
      </c>
      <c r="O99" s="82">
        <v>0</v>
      </c>
      <c r="P99" s="82">
        <f t="shared" si="11"/>
        <v>0</v>
      </c>
      <c r="Q99" s="103">
        <f t="shared" si="12"/>
        <v>0</v>
      </c>
    </row>
    <row r="100" spans="1:17">
      <c r="A100" s="81" t="s">
        <v>70</v>
      </c>
      <c r="B100" s="81">
        <v>185201</v>
      </c>
      <c r="C100" s="81">
        <v>111190</v>
      </c>
      <c r="D100" s="81">
        <v>37221100</v>
      </c>
      <c r="E100" s="81"/>
      <c r="F100" s="81" t="str">
        <f t="shared" si="13"/>
        <v>3</v>
      </c>
      <c r="G100" s="81" t="str">
        <f t="shared" si="14"/>
        <v>3722</v>
      </c>
      <c r="H100" s="81" t="str">
        <f t="shared" si="15"/>
        <v>1</v>
      </c>
      <c r="I100" s="81" t="str">
        <f t="shared" si="16"/>
        <v>1</v>
      </c>
      <c r="J100" s="81" t="str">
        <f t="shared" si="17"/>
        <v>00</v>
      </c>
      <c r="K100" s="82">
        <v>50000</v>
      </c>
      <c r="L100" s="82">
        <v>50000</v>
      </c>
      <c r="M100" s="82">
        <v>50000</v>
      </c>
      <c r="N100" s="82">
        <v>0</v>
      </c>
      <c r="O100" s="82">
        <v>0</v>
      </c>
      <c r="P100" s="82">
        <f t="shared" si="11"/>
        <v>0</v>
      </c>
      <c r="Q100" s="103">
        <f t="shared" si="12"/>
        <v>0</v>
      </c>
    </row>
    <row r="101" spans="1:17">
      <c r="A101" s="81" t="s">
        <v>70</v>
      </c>
      <c r="B101" s="81">
        <v>242215</v>
      </c>
      <c r="C101" s="81">
        <v>111190</v>
      </c>
      <c r="D101" s="81">
        <v>38211100</v>
      </c>
      <c r="E101" s="81"/>
      <c r="F101" s="81" t="str">
        <f t="shared" si="13"/>
        <v>3</v>
      </c>
      <c r="G101" s="81" t="str">
        <f t="shared" si="14"/>
        <v>3821</v>
      </c>
      <c r="H101" s="81" t="str">
        <f t="shared" si="15"/>
        <v>1</v>
      </c>
      <c r="I101" s="81" t="str">
        <f t="shared" si="16"/>
        <v>1</v>
      </c>
      <c r="J101" s="81" t="str">
        <f t="shared" si="17"/>
        <v>00</v>
      </c>
      <c r="K101" s="82">
        <v>6159048</v>
      </c>
      <c r="L101" s="82">
        <v>6159048</v>
      </c>
      <c r="M101" s="82">
        <v>6159048</v>
      </c>
      <c r="N101" s="82">
        <v>733757.16</v>
      </c>
      <c r="O101" s="82">
        <v>325974.24</v>
      </c>
      <c r="P101" s="82">
        <f t="shared" si="11"/>
        <v>1059731.3999999999</v>
      </c>
      <c r="Q101" s="103">
        <f t="shared" si="12"/>
        <v>1059731.3999999999</v>
      </c>
    </row>
    <row r="102" spans="1:17">
      <c r="A102" s="81" t="s">
        <v>70</v>
      </c>
      <c r="B102" s="81">
        <v>231205</v>
      </c>
      <c r="C102" s="81">
        <v>111190</v>
      </c>
      <c r="D102" s="81">
        <v>39111100</v>
      </c>
      <c r="E102" s="81"/>
      <c r="F102" s="81" t="str">
        <f t="shared" si="13"/>
        <v>3</v>
      </c>
      <c r="G102" s="81" t="str">
        <f t="shared" si="14"/>
        <v>3911</v>
      </c>
      <c r="H102" s="81" t="str">
        <f t="shared" si="15"/>
        <v>1</v>
      </c>
      <c r="I102" s="81" t="str">
        <f t="shared" si="16"/>
        <v>1</v>
      </c>
      <c r="J102" s="81" t="str">
        <f t="shared" si="17"/>
        <v>00</v>
      </c>
      <c r="K102" s="82">
        <v>750000</v>
      </c>
      <c r="L102" s="82">
        <v>750000</v>
      </c>
      <c r="M102" s="82">
        <v>750000</v>
      </c>
      <c r="N102" s="82">
        <v>0</v>
      </c>
      <c r="O102" s="82">
        <v>316312.67</v>
      </c>
      <c r="P102" s="82">
        <f t="shared" si="11"/>
        <v>316312.67</v>
      </c>
      <c r="Q102" s="103">
        <f t="shared" si="12"/>
        <v>316312.67</v>
      </c>
    </row>
    <row r="103" spans="1:17">
      <c r="A103" s="81" t="s">
        <v>70</v>
      </c>
      <c r="B103" s="81">
        <v>185201</v>
      </c>
      <c r="C103" s="81">
        <v>111190</v>
      </c>
      <c r="D103" s="81">
        <v>39211100</v>
      </c>
      <c r="E103" s="81"/>
      <c r="F103" s="81" t="str">
        <f t="shared" si="13"/>
        <v>3</v>
      </c>
      <c r="G103" s="81" t="str">
        <f t="shared" si="14"/>
        <v>3921</v>
      </c>
      <c r="H103" s="81" t="str">
        <f t="shared" si="15"/>
        <v>1</v>
      </c>
      <c r="I103" s="81" t="str">
        <f t="shared" si="16"/>
        <v>1</v>
      </c>
      <c r="J103" s="81" t="str">
        <f t="shared" si="17"/>
        <v>00</v>
      </c>
      <c r="K103" s="82">
        <v>2431204</v>
      </c>
      <c r="L103" s="82">
        <v>2431204</v>
      </c>
      <c r="M103" s="82">
        <v>2431204</v>
      </c>
      <c r="N103" s="82">
        <v>0</v>
      </c>
      <c r="O103" s="82">
        <v>928480</v>
      </c>
      <c r="P103" s="82">
        <f t="shared" si="11"/>
        <v>928480</v>
      </c>
      <c r="Q103" s="103">
        <f t="shared" si="12"/>
        <v>928480</v>
      </c>
    </row>
    <row r="104" spans="1:17">
      <c r="A104" s="81" t="s">
        <v>70</v>
      </c>
      <c r="B104" s="81">
        <v>185201</v>
      </c>
      <c r="C104" s="81">
        <v>111190</v>
      </c>
      <c r="D104" s="81">
        <v>39411100</v>
      </c>
      <c r="E104" s="81"/>
      <c r="F104" s="81" t="str">
        <f t="shared" si="13"/>
        <v>3</v>
      </c>
      <c r="G104" s="81" t="str">
        <f t="shared" si="14"/>
        <v>3941</v>
      </c>
      <c r="H104" s="81" t="str">
        <f t="shared" si="15"/>
        <v>1</v>
      </c>
      <c r="I104" s="81" t="str">
        <f t="shared" si="16"/>
        <v>1</v>
      </c>
      <c r="J104" s="81" t="str">
        <f t="shared" si="17"/>
        <v>00</v>
      </c>
      <c r="K104" s="82">
        <v>16449096</v>
      </c>
      <c r="L104" s="82">
        <v>16449096</v>
      </c>
      <c r="M104" s="82">
        <v>16449096</v>
      </c>
      <c r="N104" s="82">
        <v>0</v>
      </c>
      <c r="O104" s="82">
        <v>0</v>
      </c>
      <c r="P104" s="82">
        <f t="shared" si="11"/>
        <v>0</v>
      </c>
      <c r="Q104" s="103">
        <f t="shared" si="12"/>
        <v>0</v>
      </c>
    </row>
    <row r="105" spans="1:17">
      <c r="A105" s="81" t="s">
        <v>70</v>
      </c>
      <c r="B105" s="81">
        <v>185201</v>
      </c>
      <c r="C105" s="81">
        <v>111190</v>
      </c>
      <c r="D105" s="81">
        <v>39411142</v>
      </c>
      <c r="E105" s="81"/>
      <c r="F105" s="81" t="str">
        <f t="shared" si="13"/>
        <v>3</v>
      </c>
      <c r="G105" s="81" t="str">
        <f t="shared" si="14"/>
        <v>3941</v>
      </c>
      <c r="H105" s="81" t="str">
        <f t="shared" si="15"/>
        <v>1</v>
      </c>
      <c r="I105" s="81" t="str">
        <f t="shared" si="16"/>
        <v>1</v>
      </c>
      <c r="J105" s="81" t="str">
        <f t="shared" si="17"/>
        <v>42</v>
      </c>
      <c r="K105" s="82">
        <v>17105739.32</v>
      </c>
      <c r="L105" s="82">
        <v>17105739.32</v>
      </c>
      <c r="M105" s="82">
        <v>17105739.32</v>
      </c>
      <c r="N105" s="82">
        <v>0</v>
      </c>
      <c r="O105" s="82">
        <v>17105739.32</v>
      </c>
      <c r="P105" s="82">
        <f t="shared" si="11"/>
        <v>17105739.32</v>
      </c>
      <c r="Q105" s="103">
        <f t="shared" si="12"/>
        <v>17105739.32</v>
      </c>
    </row>
    <row r="106" spans="1:17">
      <c r="A106" s="81" t="s">
        <v>70</v>
      </c>
      <c r="B106" s="81">
        <v>185201</v>
      </c>
      <c r="C106" s="81" t="s">
        <v>95</v>
      </c>
      <c r="D106" s="81">
        <v>39411142</v>
      </c>
      <c r="E106" s="81"/>
      <c r="F106" s="81" t="str">
        <f t="shared" si="13"/>
        <v>3</v>
      </c>
      <c r="G106" s="81" t="str">
        <f t="shared" si="14"/>
        <v>3941</v>
      </c>
      <c r="H106" s="81" t="str">
        <f t="shared" si="15"/>
        <v>1</v>
      </c>
      <c r="I106" s="81" t="str">
        <f t="shared" si="16"/>
        <v>1</v>
      </c>
      <c r="J106" s="81" t="str">
        <f t="shared" si="17"/>
        <v>42</v>
      </c>
      <c r="K106" s="82">
        <v>7894260.6799999997</v>
      </c>
      <c r="L106" s="82">
        <v>7894260.6799999997</v>
      </c>
      <c r="M106" s="82">
        <v>7894260.6799999997</v>
      </c>
      <c r="N106" s="82">
        <v>0</v>
      </c>
      <c r="O106" s="82">
        <v>7894260.6799999997</v>
      </c>
      <c r="P106" s="82">
        <f t="shared" si="11"/>
        <v>7894260.6799999997</v>
      </c>
      <c r="Q106" s="103">
        <f t="shared" si="12"/>
        <v>7894260.6799999997</v>
      </c>
    </row>
    <row r="107" spans="1:17">
      <c r="A107" s="81" t="s">
        <v>70</v>
      </c>
      <c r="B107" s="81">
        <v>213205</v>
      </c>
      <c r="C107" s="81">
        <v>111190</v>
      </c>
      <c r="D107" s="81">
        <v>39931100</v>
      </c>
      <c r="E107" s="81"/>
      <c r="F107" s="81" t="str">
        <f t="shared" si="13"/>
        <v>3</v>
      </c>
      <c r="G107" s="81" t="str">
        <f t="shared" si="14"/>
        <v>3993</v>
      </c>
      <c r="H107" s="81" t="str">
        <f t="shared" si="15"/>
        <v>1</v>
      </c>
      <c r="I107" s="81" t="str">
        <f t="shared" si="16"/>
        <v>1</v>
      </c>
      <c r="J107" s="81" t="str">
        <f t="shared" si="17"/>
        <v>00</v>
      </c>
      <c r="K107" s="82">
        <v>4813470.5199999996</v>
      </c>
      <c r="L107" s="82">
        <v>4813470.5199999996</v>
      </c>
      <c r="M107" s="82">
        <v>4813470.5199999996</v>
      </c>
      <c r="N107" s="82">
        <v>0</v>
      </c>
      <c r="O107" s="82"/>
      <c r="P107" s="82"/>
      <c r="Q107" s="103"/>
    </row>
    <row r="108" spans="1:17">
      <c r="A108" s="81" t="s">
        <v>70</v>
      </c>
      <c r="B108" s="81">
        <v>231205</v>
      </c>
      <c r="C108" s="81" t="s">
        <v>99</v>
      </c>
      <c r="D108" s="81">
        <v>44121100</v>
      </c>
      <c r="E108" s="81"/>
      <c r="F108" s="81" t="str">
        <f t="shared" si="13"/>
        <v>4</v>
      </c>
      <c r="G108" s="81" t="str">
        <f t="shared" si="14"/>
        <v>4412</v>
      </c>
      <c r="H108" s="81" t="str">
        <f t="shared" si="15"/>
        <v>1</v>
      </c>
      <c r="I108" s="81" t="str">
        <f t="shared" si="16"/>
        <v>1</v>
      </c>
      <c r="J108" s="81" t="str">
        <f t="shared" si="17"/>
        <v>00</v>
      </c>
      <c r="K108" s="82">
        <v>0</v>
      </c>
      <c r="L108" s="82">
        <v>0</v>
      </c>
      <c r="M108" s="82">
        <v>0</v>
      </c>
      <c r="N108" s="82">
        <v>0</v>
      </c>
      <c r="O108" s="82"/>
      <c r="P108" s="82"/>
      <c r="Q108" s="103"/>
    </row>
    <row r="109" spans="1:17">
      <c r="A109" s="81" t="s">
        <v>70</v>
      </c>
      <c r="B109" s="81">
        <v>231205</v>
      </c>
      <c r="C109" s="81" t="s">
        <v>97</v>
      </c>
      <c r="D109" s="81">
        <v>44121100</v>
      </c>
      <c r="E109" s="81"/>
      <c r="F109" s="81" t="str">
        <f t="shared" si="13"/>
        <v>4</v>
      </c>
      <c r="G109" s="81" t="str">
        <f t="shared" si="14"/>
        <v>4412</v>
      </c>
      <c r="H109" s="81" t="str">
        <f t="shared" si="15"/>
        <v>1</v>
      </c>
      <c r="I109" s="81" t="str">
        <f t="shared" si="16"/>
        <v>1</v>
      </c>
      <c r="J109" s="81" t="str">
        <f t="shared" si="17"/>
        <v>00</v>
      </c>
      <c r="K109" s="82">
        <v>11240864</v>
      </c>
      <c r="L109" s="82">
        <v>11240864</v>
      </c>
      <c r="M109" s="82">
        <v>11240864</v>
      </c>
      <c r="N109" s="82">
        <v>0</v>
      </c>
      <c r="O109" s="82"/>
      <c r="P109" s="82"/>
      <c r="Q109" s="103"/>
    </row>
    <row r="110" spans="1:17">
      <c r="A110" s="81" t="s">
        <v>70</v>
      </c>
      <c r="B110" s="81">
        <v>242215</v>
      </c>
      <c r="C110" s="81" t="s">
        <v>99</v>
      </c>
      <c r="D110" s="81">
        <v>44121100</v>
      </c>
      <c r="E110" s="81"/>
      <c r="F110" s="81" t="str">
        <f t="shared" si="13"/>
        <v>4</v>
      </c>
      <c r="G110" s="81" t="str">
        <f t="shared" si="14"/>
        <v>4412</v>
      </c>
      <c r="H110" s="81" t="str">
        <f t="shared" si="15"/>
        <v>1</v>
      </c>
      <c r="I110" s="81" t="str">
        <f t="shared" si="16"/>
        <v>1</v>
      </c>
      <c r="J110" s="81" t="str">
        <f t="shared" si="17"/>
        <v>00</v>
      </c>
      <c r="K110" s="82">
        <v>10921994.1</v>
      </c>
      <c r="L110" s="82">
        <v>10921994.1</v>
      </c>
      <c r="M110" s="82">
        <v>10921994.1</v>
      </c>
      <c r="N110" s="82">
        <v>0</v>
      </c>
      <c r="O110" s="82"/>
      <c r="P110" s="82"/>
      <c r="Q110" s="103"/>
    </row>
    <row r="111" spans="1:17">
      <c r="A111" s="81" t="s">
        <v>70</v>
      </c>
      <c r="B111" s="81">
        <v>251216</v>
      </c>
      <c r="C111" s="81">
        <v>111190</v>
      </c>
      <c r="D111" s="81">
        <v>44121100</v>
      </c>
      <c r="E111" s="81"/>
      <c r="F111" s="81" t="str">
        <f t="shared" si="13"/>
        <v>4</v>
      </c>
      <c r="G111" s="81" t="str">
        <f t="shared" si="14"/>
        <v>4412</v>
      </c>
      <c r="H111" s="81" t="str">
        <f t="shared" si="15"/>
        <v>1</v>
      </c>
      <c r="I111" s="81" t="str">
        <f t="shared" si="16"/>
        <v>1</v>
      </c>
      <c r="J111" s="81" t="str">
        <f t="shared" si="17"/>
        <v>00</v>
      </c>
      <c r="K111" s="82">
        <v>57580069.620000005</v>
      </c>
      <c r="L111" s="82">
        <v>57580069.620000005</v>
      </c>
      <c r="M111" s="82">
        <v>57580069.620000005</v>
      </c>
      <c r="N111" s="82">
        <v>0</v>
      </c>
      <c r="O111" s="82">
        <v>0</v>
      </c>
      <c r="P111" s="82">
        <f t="shared" si="11"/>
        <v>0</v>
      </c>
      <c r="Q111" s="103">
        <f t="shared" si="12"/>
        <v>0</v>
      </c>
    </row>
    <row r="112" spans="1:17">
      <c r="A112" s="81" t="s">
        <v>70</v>
      </c>
      <c r="B112" s="81">
        <v>251216</v>
      </c>
      <c r="C112" s="81" t="s">
        <v>97</v>
      </c>
      <c r="D112" s="81">
        <v>44121100</v>
      </c>
      <c r="E112" s="81"/>
      <c r="F112" s="81" t="str">
        <f t="shared" si="13"/>
        <v>4</v>
      </c>
      <c r="G112" s="81" t="str">
        <f t="shared" si="14"/>
        <v>4412</v>
      </c>
      <c r="H112" s="81" t="str">
        <f t="shared" si="15"/>
        <v>1</v>
      </c>
      <c r="I112" s="81" t="str">
        <f t="shared" si="16"/>
        <v>1</v>
      </c>
      <c r="J112" s="81" t="str">
        <f t="shared" si="17"/>
        <v>00</v>
      </c>
      <c r="K112" s="82">
        <v>11601323</v>
      </c>
      <c r="L112" s="82">
        <v>11601323</v>
      </c>
      <c r="M112" s="82">
        <v>11601323</v>
      </c>
      <c r="N112" s="82">
        <v>0</v>
      </c>
      <c r="O112" s="82">
        <v>0</v>
      </c>
      <c r="P112" s="82">
        <f t="shared" si="11"/>
        <v>0</v>
      </c>
      <c r="Q112" s="103">
        <f t="shared" si="12"/>
        <v>0</v>
      </c>
    </row>
    <row r="113" spans="1:17">
      <c r="A113" s="81" t="s">
        <v>70</v>
      </c>
      <c r="B113" s="81">
        <v>265220</v>
      </c>
      <c r="C113" s="81" t="s">
        <v>99</v>
      </c>
      <c r="D113" s="81">
        <v>44121100</v>
      </c>
      <c r="E113" s="81"/>
      <c r="F113" s="81" t="str">
        <f t="shared" si="13"/>
        <v>4</v>
      </c>
      <c r="G113" s="81" t="str">
        <f t="shared" si="14"/>
        <v>4412</v>
      </c>
      <c r="H113" s="81" t="str">
        <f t="shared" si="15"/>
        <v>1</v>
      </c>
      <c r="I113" s="81" t="str">
        <f t="shared" si="16"/>
        <v>1</v>
      </c>
      <c r="J113" s="81" t="str">
        <f t="shared" si="17"/>
        <v>00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f t="shared" si="11"/>
        <v>0</v>
      </c>
      <c r="Q113" s="103">
        <f t="shared" si="12"/>
        <v>0</v>
      </c>
    </row>
    <row r="114" spans="1:17">
      <c r="A114" s="81" t="s">
        <v>70</v>
      </c>
      <c r="B114" s="81">
        <v>265220</v>
      </c>
      <c r="C114" s="81" t="s">
        <v>97</v>
      </c>
      <c r="D114" s="81">
        <v>44121100</v>
      </c>
      <c r="E114" s="81"/>
      <c r="F114" s="81" t="str">
        <f t="shared" si="13"/>
        <v>4</v>
      </c>
      <c r="G114" s="81" t="str">
        <f t="shared" si="14"/>
        <v>4412</v>
      </c>
      <c r="H114" s="81" t="str">
        <f t="shared" si="15"/>
        <v>1</v>
      </c>
      <c r="I114" s="81" t="str">
        <f t="shared" si="16"/>
        <v>1</v>
      </c>
      <c r="J114" s="81" t="str">
        <f t="shared" si="17"/>
        <v>00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  <c r="P114" s="82">
        <f t="shared" si="11"/>
        <v>0</v>
      </c>
      <c r="Q114" s="103">
        <f t="shared" si="12"/>
        <v>0</v>
      </c>
    </row>
    <row r="115" spans="1:17">
      <c r="A115" s="81" t="s">
        <v>70</v>
      </c>
      <c r="B115" s="81">
        <v>268221</v>
      </c>
      <c r="C115" s="81" t="s">
        <v>97</v>
      </c>
      <c r="D115" s="81">
        <v>44121100</v>
      </c>
      <c r="E115" s="81"/>
      <c r="F115" s="81" t="str">
        <f t="shared" si="13"/>
        <v>4</v>
      </c>
      <c r="G115" s="81" t="str">
        <f t="shared" si="14"/>
        <v>4412</v>
      </c>
      <c r="H115" s="81" t="str">
        <f t="shared" si="15"/>
        <v>1</v>
      </c>
      <c r="I115" s="81" t="str">
        <f t="shared" si="16"/>
        <v>1</v>
      </c>
      <c r="J115" s="81" t="str">
        <f t="shared" si="17"/>
        <v>00</v>
      </c>
      <c r="K115" s="82">
        <v>0</v>
      </c>
      <c r="L115" s="82">
        <v>0</v>
      </c>
      <c r="M115" s="82">
        <v>0</v>
      </c>
      <c r="N115" s="82">
        <v>0</v>
      </c>
      <c r="O115" s="82">
        <v>0</v>
      </c>
      <c r="P115" s="82">
        <f t="shared" si="11"/>
        <v>0</v>
      </c>
      <c r="Q115" s="103">
        <f t="shared" si="12"/>
        <v>0</v>
      </c>
    </row>
    <row r="116" spans="1:17">
      <c r="A116" s="81" t="s">
        <v>70</v>
      </c>
      <c r="B116" s="81">
        <v>269230</v>
      </c>
      <c r="C116" s="81" t="s">
        <v>99</v>
      </c>
      <c r="D116" s="81">
        <v>44121100</v>
      </c>
      <c r="E116" s="81"/>
      <c r="F116" s="81" t="str">
        <f t="shared" si="13"/>
        <v>4</v>
      </c>
      <c r="G116" s="81" t="str">
        <f t="shared" si="14"/>
        <v>4412</v>
      </c>
      <c r="H116" s="81" t="str">
        <f t="shared" si="15"/>
        <v>1</v>
      </c>
      <c r="I116" s="81" t="str">
        <f t="shared" si="16"/>
        <v>1</v>
      </c>
      <c r="J116" s="81" t="str">
        <f t="shared" si="17"/>
        <v>00</v>
      </c>
      <c r="K116" s="82">
        <v>13031834.9</v>
      </c>
      <c r="L116" s="82">
        <v>13031834.9</v>
      </c>
      <c r="M116" s="82">
        <v>13031834.9</v>
      </c>
      <c r="N116" s="82">
        <v>0</v>
      </c>
      <c r="O116" s="82">
        <v>0</v>
      </c>
      <c r="P116" s="82">
        <f t="shared" si="11"/>
        <v>0</v>
      </c>
      <c r="Q116" s="103">
        <f t="shared" si="12"/>
        <v>0</v>
      </c>
    </row>
    <row r="117" spans="1:17">
      <c r="A117" s="81" t="s">
        <v>70</v>
      </c>
      <c r="B117" s="81">
        <v>269230</v>
      </c>
      <c r="C117" s="81" t="s">
        <v>97</v>
      </c>
      <c r="D117" s="81">
        <v>44121100</v>
      </c>
      <c r="E117" s="81"/>
      <c r="F117" s="81" t="str">
        <f t="shared" si="13"/>
        <v>4</v>
      </c>
      <c r="G117" s="81" t="str">
        <f t="shared" si="14"/>
        <v>4412</v>
      </c>
      <c r="H117" s="81" t="str">
        <f t="shared" si="15"/>
        <v>1</v>
      </c>
      <c r="I117" s="81" t="str">
        <f t="shared" si="16"/>
        <v>1</v>
      </c>
      <c r="J117" s="81" t="str">
        <f t="shared" si="17"/>
        <v>00</v>
      </c>
      <c r="K117" s="82">
        <v>0</v>
      </c>
      <c r="L117" s="82">
        <v>0</v>
      </c>
      <c r="M117" s="82">
        <v>0</v>
      </c>
      <c r="N117" s="82">
        <v>0</v>
      </c>
      <c r="O117" s="82">
        <v>0</v>
      </c>
      <c r="P117" s="82">
        <f t="shared" si="11"/>
        <v>0</v>
      </c>
      <c r="Q117" s="103">
        <f t="shared" si="12"/>
        <v>0</v>
      </c>
    </row>
    <row r="118" spans="1:17">
      <c r="A118" s="81" t="s">
        <v>70</v>
      </c>
      <c r="B118" s="81">
        <v>269229</v>
      </c>
      <c r="C118" s="81" t="s">
        <v>97</v>
      </c>
      <c r="D118" s="81">
        <v>44121126</v>
      </c>
      <c r="E118" s="81"/>
      <c r="F118" s="81" t="str">
        <f t="shared" si="13"/>
        <v>4</v>
      </c>
      <c r="G118" s="81" t="str">
        <f t="shared" si="14"/>
        <v>4412</v>
      </c>
      <c r="H118" s="81" t="str">
        <f t="shared" si="15"/>
        <v>1</v>
      </c>
      <c r="I118" s="81" t="str">
        <f t="shared" si="16"/>
        <v>1</v>
      </c>
      <c r="J118" s="81" t="str">
        <f t="shared" si="17"/>
        <v>26</v>
      </c>
      <c r="K118" s="82">
        <v>9524997</v>
      </c>
      <c r="L118" s="82">
        <v>9524997</v>
      </c>
      <c r="M118" s="82">
        <v>9524997</v>
      </c>
      <c r="N118" s="82">
        <v>2407590.46</v>
      </c>
      <c r="O118" s="82">
        <v>312295.18</v>
      </c>
      <c r="P118" s="82">
        <f t="shared" si="11"/>
        <v>2719885.64</v>
      </c>
      <c r="Q118" s="103">
        <f t="shared" si="12"/>
        <v>2719885.64</v>
      </c>
    </row>
    <row r="119" spans="1:17">
      <c r="A119" s="81" t="s">
        <v>70</v>
      </c>
      <c r="B119" s="81">
        <v>171201</v>
      </c>
      <c r="C119" s="81" t="s">
        <v>93</v>
      </c>
      <c r="D119" s="81">
        <v>44121165</v>
      </c>
      <c r="E119" s="81"/>
      <c r="F119" s="81" t="str">
        <f t="shared" si="13"/>
        <v>4</v>
      </c>
      <c r="G119" s="81" t="str">
        <f t="shared" si="14"/>
        <v>4412</v>
      </c>
      <c r="H119" s="81" t="str">
        <f t="shared" si="15"/>
        <v>1</v>
      </c>
      <c r="I119" s="81" t="str">
        <f t="shared" si="16"/>
        <v>1</v>
      </c>
      <c r="J119" s="81" t="str">
        <f t="shared" si="17"/>
        <v>65</v>
      </c>
      <c r="K119" s="82">
        <v>3333328</v>
      </c>
      <c r="L119" s="82">
        <v>3333328</v>
      </c>
      <c r="M119" s="82">
        <v>3333328</v>
      </c>
      <c r="N119" s="82">
        <v>0</v>
      </c>
      <c r="O119" s="82">
        <v>0</v>
      </c>
      <c r="P119" s="82">
        <f t="shared" si="11"/>
        <v>0</v>
      </c>
      <c r="Q119" s="103">
        <f t="shared" si="12"/>
        <v>0</v>
      </c>
    </row>
    <row r="120" spans="1:17">
      <c r="A120" s="81" t="s">
        <v>70</v>
      </c>
      <c r="B120" s="81">
        <v>242215</v>
      </c>
      <c r="C120" s="81" t="s">
        <v>97</v>
      </c>
      <c r="D120" s="81">
        <v>44191100</v>
      </c>
      <c r="E120" s="81"/>
      <c r="F120" s="81" t="str">
        <f t="shared" si="13"/>
        <v>4</v>
      </c>
      <c r="G120" s="81" t="str">
        <f t="shared" si="14"/>
        <v>4419</v>
      </c>
      <c r="H120" s="81" t="str">
        <f t="shared" si="15"/>
        <v>1</v>
      </c>
      <c r="I120" s="81" t="str">
        <f t="shared" si="16"/>
        <v>1</v>
      </c>
      <c r="J120" s="81" t="str">
        <f t="shared" si="17"/>
        <v>00</v>
      </c>
      <c r="K120" s="82">
        <v>0</v>
      </c>
      <c r="L120" s="82">
        <v>0</v>
      </c>
      <c r="M120" s="82">
        <v>0</v>
      </c>
      <c r="N120" s="82">
        <v>0</v>
      </c>
      <c r="O120" s="82">
        <v>0</v>
      </c>
      <c r="P120" s="82">
        <f t="shared" si="11"/>
        <v>0</v>
      </c>
      <c r="Q120" s="103">
        <f t="shared" si="12"/>
        <v>0</v>
      </c>
    </row>
    <row r="121" spans="1:17">
      <c r="A121" s="81" t="s">
        <v>70</v>
      </c>
      <c r="B121" s="81">
        <v>225224</v>
      </c>
      <c r="C121" s="81">
        <v>111190</v>
      </c>
      <c r="D121" s="81">
        <v>44191160</v>
      </c>
      <c r="E121" s="81"/>
      <c r="F121" s="81" t="str">
        <f t="shared" si="13"/>
        <v>4</v>
      </c>
      <c r="G121" s="81" t="str">
        <f t="shared" si="14"/>
        <v>4419</v>
      </c>
      <c r="H121" s="81" t="str">
        <f t="shared" si="15"/>
        <v>1</v>
      </c>
      <c r="I121" s="81" t="str">
        <f t="shared" si="16"/>
        <v>1</v>
      </c>
      <c r="J121" s="81" t="str">
        <f t="shared" si="17"/>
        <v>60</v>
      </c>
      <c r="K121" s="82">
        <v>0</v>
      </c>
      <c r="L121" s="82">
        <v>0</v>
      </c>
      <c r="M121" s="82">
        <v>0</v>
      </c>
      <c r="N121" s="82">
        <v>0</v>
      </c>
      <c r="O121" s="82">
        <v>0</v>
      </c>
      <c r="P121" s="82">
        <f t="shared" si="11"/>
        <v>0</v>
      </c>
      <c r="Q121" s="103">
        <f t="shared" si="12"/>
        <v>0</v>
      </c>
    </row>
    <row r="122" spans="1:17">
      <c r="A122" s="81" t="s">
        <v>70</v>
      </c>
      <c r="B122" s="81">
        <v>171202</v>
      </c>
      <c r="C122" s="81" t="s">
        <v>94</v>
      </c>
      <c r="D122" s="81">
        <v>44191165</v>
      </c>
      <c r="E122" s="81"/>
      <c r="F122" s="81" t="str">
        <f t="shared" si="13"/>
        <v>4</v>
      </c>
      <c r="G122" s="81" t="str">
        <f t="shared" si="14"/>
        <v>4419</v>
      </c>
      <c r="H122" s="81" t="str">
        <f t="shared" si="15"/>
        <v>1</v>
      </c>
      <c r="I122" s="81" t="str">
        <f t="shared" si="16"/>
        <v>1</v>
      </c>
      <c r="J122" s="81" t="str">
        <f t="shared" si="17"/>
        <v>65</v>
      </c>
      <c r="K122" s="82">
        <v>0</v>
      </c>
      <c r="L122" s="82">
        <v>0</v>
      </c>
      <c r="M122" s="82">
        <v>0</v>
      </c>
      <c r="N122" s="82">
        <v>0</v>
      </c>
      <c r="O122" s="82">
        <v>2669262.12</v>
      </c>
      <c r="P122" s="82">
        <f t="shared" si="11"/>
        <v>2669262.12</v>
      </c>
      <c r="Q122" s="103">
        <f t="shared" si="12"/>
        <v>2669262.12</v>
      </c>
    </row>
    <row r="123" spans="1:17">
      <c r="A123" s="81" t="s">
        <v>70</v>
      </c>
      <c r="B123" s="81">
        <v>185201</v>
      </c>
      <c r="C123" s="81" t="s">
        <v>96</v>
      </c>
      <c r="D123" s="81">
        <v>44191165</v>
      </c>
      <c r="E123" s="81"/>
      <c r="F123" s="81" t="str">
        <f t="shared" si="13"/>
        <v>4</v>
      </c>
      <c r="G123" s="81" t="str">
        <f t="shared" si="14"/>
        <v>4419</v>
      </c>
      <c r="H123" s="81" t="str">
        <f t="shared" si="15"/>
        <v>1</v>
      </c>
      <c r="I123" s="81" t="str">
        <f t="shared" si="16"/>
        <v>1</v>
      </c>
      <c r="J123" s="81" t="str">
        <f t="shared" si="17"/>
        <v>65</v>
      </c>
      <c r="K123" s="82">
        <v>5333328</v>
      </c>
      <c r="L123" s="82">
        <v>5333328</v>
      </c>
      <c r="M123" s="82">
        <v>5333328</v>
      </c>
      <c r="N123" s="82">
        <v>0</v>
      </c>
      <c r="O123" s="82">
        <v>0</v>
      </c>
      <c r="P123" s="82">
        <f t="shared" si="11"/>
        <v>0</v>
      </c>
      <c r="Q123" s="103">
        <f t="shared" si="12"/>
        <v>0</v>
      </c>
    </row>
    <row r="124" spans="1:17">
      <c r="A124" s="81" t="s">
        <v>70</v>
      </c>
      <c r="B124" s="81">
        <v>185209</v>
      </c>
      <c r="C124" s="81" t="s">
        <v>94</v>
      </c>
      <c r="D124" s="81">
        <v>44191165</v>
      </c>
      <c r="E124" s="81"/>
      <c r="F124" s="81" t="str">
        <f t="shared" si="13"/>
        <v>4</v>
      </c>
      <c r="G124" s="81" t="str">
        <f t="shared" si="14"/>
        <v>4419</v>
      </c>
      <c r="H124" s="81" t="str">
        <f t="shared" si="15"/>
        <v>1</v>
      </c>
      <c r="I124" s="81" t="str">
        <f t="shared" si="16"/>
        <v>1</v>
      </c>
      <c r="J124" s="81" t="str">
        <f t="shared" si="17"/>
        <v>65</v>
      </c>
      <c r="K124" s="82">
        <v>0</v>
      </c>
      <c r="L124" s="82">
        <v>0</v>
      </c>
      <c r="M124" s="82">
        <v>0</v>
      </c>
      <c r="N124" s="82">
        <v>0</v>
      </c>
      <c r="O124" s="82">
        <v>0</v>
      </c>
      <c r="P124" s="82">
        <f t="shared" si="11"/>
        <v>0</v>
      </c>
      <c r="Q124" s="103">
        <f t="shared" si="12"/>
        <v>0</v>
      </c>
    </row>
    <row r="125" spans="1:17">
      <c r="A125" s="81" t="s">
        <v>70</v>
      </c>
      <c r="B125" s="81">
        <v>213205</v>
      </c>
      <c r="C125" s="81" t="s">
        <v>94</v>
      </c>
      <c r="D125" s="81">
        <v>44191165</v>
      </c>
      <c r="E125" s="81"/>
      <c r="F125" s="81" t="str">
        <f t="shared" si="13"/>
        <v>4</v>
      </c>
      <c r="G125" s="81" t="str">
        <f t="shared" si="14"/>
        <v>4419</v>
      </c>
      <c r="H125" s="81" t="str">
        <f t="shared" si="15"/>
        <v>1</v>
      </c>
      <c r="I125" s="81" t="str">
        <f t="shared" si="16"/>
        <v>1</v>
      </c>
      <c r="J125" s="81" t="str">
        <f t="shared" si="17"/>
        <v>65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f t="shared" si="11"/>
        <v>0</v>
      </c>
      <c r="Q125" s="103">
        <f t="shared" si="12"/>
        <v>0</v>
      </c>
    </row>
    <row r="126" spans="1:17">
      <c r="A126" s="81" t="s">
        <v>70</v>
      </c>
      <c r="B126" s="81">
        <v>213205</v>
      </c>
      <c r="C126" s="81" t="s">
        <v>93</v>
      </c>
      <c r="D126" s="81">
        <v>44191165</v>
      </c>
      <c r="E126" s="81"/>
      <c r="F126" s="81" t="str">
        <f t="shared" si="13"/>
        <v>4</v>
      </c>
      <c r="G126" s="81" t="str">
        <f t="shared" si="14"/>
        <v>4419</v>
      </c>
      <c r="H126" s="81" t="str">
        <f t="shared" si="15"/>
        <v>1</v>
      </c>
      <c r="I126" s="81" t="str">
        <f t="shared" si="16"/>
        <v>1</v>
      </c>
      <c r="J126" s="81" t="str">
        <f t="shared" si="17"/>
        <v>65</v>
      </c>
      <c r="K126" s="82">
        <v>133909</v>
      </c>
      <c r="L126" s="82">
        <v>133909</v>
      </c>
      <c r="M126" s="82">
        <v>133909</v>
      </c>
      <c r="N126" s="82">
        <v>0</v>
      </c>
      <c r="O126" s="82">
        <v>0</v>
      </c>
      <c r="P126" s="82">
        <f t="shared" si="11"/>
        <v>0</v>
      </c>
      <c r="Q126" s="103">
        <f t="shared" si="12"/>
        <v>0</v>
      </c>
    </row>
    <row r="127" spans="1:17">
      <c r="A127" s="81" t="s">
        <v>70</v>
      </c>
      <c r="B127" s="81">
        <v>215207</v>
      </c>
      <c r="C127" s="81" t="s">
        <v>93</v>
      </c>
      <c r="D127" s="81">
        <v>44191165</v>
      </c>
      <c r="E127" s="81"/>
      <c r="F127" s="81" t="str">
        <f t="shared" si="13"/>
        <v>4</v>
      </c>
      <c r="G127" s="81" t="str">
        <f t="shared" si="14"/>
        <v>4419</v>
      </c>
      <c r="H127" s="81" t="str">
        <f t="shared" si="15"/>
        <v>1</v>
      </c>
      <c r="I127" s="81" t="str">
        <f t="shared" si="16"/>
        <v>1</v>
      </c>
      <c r="J127" s="81" t="str">
        <f t="shared" si="17"/>
        <v>65</v>
      </c>
      <c r="K127" s="82">
        <v>0</v>
      </c>
      <c r="L127" s="82">
        <v>0</v>
      </c>
      <c r="M127" s="82">
        <v>0</v>
      </c>
      <c r="N127" s="82">
        <v>0</v>
      </c>
      <c r="O127" s="82">
        <v>0</v>
      </c>
      <c r="P127" s="82">
        <f t="shared" ref="P127:P162" si="18">+N127+O127</f>
        <v>0</v>
      </c>
      <c r="Q127" s="103">
        <f t="shared" ref="Q127:Q162" si="19">+P127</f>
        <v>0</v>
      </c>
    </row>
    <row r="128" spans="1:17">
      <c r="A128" s="81" t="s">
        <v>70</v>
      </c>
      <c r="B128" s="81">
        <v>221213</v>
      </c>
      <c r="C128" s="81" t="s">
        <v>98</v>
      </c>
      <c r="D128" s="81">
        <v>44191165</v>
      </c>
      <c r="E128" s="81"/>
      <c r="F128" s="81" t="str">
        <f t="shared" si="13"/>
        <v>4</v>
      </c>
      <c r="G128" s="81" t="str">
        <f t="shared" si="14"/>
        <v>4419</v>
      </c>
      <c r="H128" s="81" t="str">
        <f t="shared" si="15"/>
        <v>1</v>
      </c>
      <c r="I128" s="81" t="str">
        <f t="shared" si="16"/>
        <v>1</v>
      </c>
      <c r="J128" s="81" t="str">
        <f t="shared" si="17"/>
        <v>65</v>
      </c>
      <c r="K128" s="82">
        <v>279376</v>
      </c>
      <c r="L128" s="82">
        <v>279376</v>
      </c>
      <c r="M128" s="82">
        <v>279376</v>
      </c>
      <c r="N128" s="82">
        <v>0</v>
      </c>
      <c r="O128" s="82">
        <v>0</v>
      </c>
      <c r="P128" s="82">
        <f t="shared" si="18"/>
        <v>0</v>
      </c>
      <c r="Q128" s="103">
        <f t="shared" si="19"/>
        <v>0</v>
      </c>
    </row>
    <row r="129" spans="1:17">
      <c r="A129" s="81" t="s">
        <v>70</v>
      </c>
      <c r="B129" s="81">
        <v>221213</v>
      </c>
      <c r="C129" s="81" t="s">
        <v>93</v>
      </c>
      <c r="D129" s="81">
        <v>44191165</v>
      </c>
      <c r="E129" s="81"/>
      <c r="F129" s="81" t="str">
        <f t="shared" si="13"/>
        <v>4</v>
      </c>
      <c r="G129" s="81" t="str">
        <f t="shared" si="14"/>
        <v>4419</v>
      </c>
      <c r="H129" s="81" t="str">
        <f t="shared" si="15"/>
        <v>1</v>
      </c>
      <c r="I129" s="81" t="str">
        <f t="shared" si="16"/>
        <v>1</v>
      </c>
      <c r="J129" s="81" t="str">
        <f t="shared" si="17"/>
        <v>65</v>
      </c>
      <c r="K129" s="82">
        <v>613283.01</v>
      </c>
      <c r="L129" s="82">
        <v>613283.01</v>
      </c>
      <c r="M129" s="82">
        <v>613283.01</v>
      </c>
      <c r="N129" s="82">
        <v>0</v>
      </c>
      <c r="O129" s="82">
        <v>0</v>
      </c>
      <c r="P129" s="82">
        <f t="shared" si="18"/>
        <v>0</v>
      </c>
      <c r="Q129" s="103">
        <f t="shared" si="19"/>
        <v>0</v>
      </c>
    </row>
    <row r="130" spans="1:17">
      <c r="A130" s="81" t="s">
        <v>70</v>
      </c>
      <c r="B130" s="81">
        <v>221219</v>
      </c>
      <c r="C130" s="81" t="s">
        <v>98</v>
      </c>
      <c r="D130" s="81">
        <v>44191165</v>
      </c>
      <c r="E130" s="81"/>
      <c r="F130" s="81" t="str">
        <f t="shared" si="13"/>
        <v>4</v>
      </c>
      <c r="G130" s="81" t="str">
        <f t="shared" si="14"/>
        <v>4419</v>
      </c>
      <c r="H130" s="81" t="str">
        <f t="shared" si="15"/>
        <v>1</v>
      </c>
      <c r="I130" s="81" t="str">
        <f t="shared" si="16"/>
        <v>1</v>
      </c>
      <c r="J130" s="81" t="str">
        <f t="shared" si="17"/>
        <v>65</v>
      </c>
      <c r="K130" s="82">
        <v>2000000</v>
      </c>
      <c r="L130" s="82">
        <v>2000000</v>
      </c>
      <c r="M130" s="82">
        <v>2000000</v>
      </c>
      <c r="N130" s="82">
        <v>0</v>
      </c>
      <c r="O130" s="82">
        <v>0</v>
      </c>
      <c r="P130" s="82">
        <f t="shared" si="18"/>
        <v>0</v>
      </c>
      <c r="Q130" s="103">
        <f t="shared" si="19"/>
        <v>0</v>
      </c>
    </row>
    <row r="131" spans="1:17">
      <c r="A131" s="81" t="s">
        <v>70</v>
      </c>
      <c r="B131" s="81">
        <v>225224</v>
      </c>
      <c r="C131" s="81" t="s">
        <v>94</v>
      </c>
      <c r="D131" s="81">
        <v>44191165</v>
      </c>
      <c r="E131" s="81"/>
      <c r="F131" s="81" t="str">
        <f t="shared" si="13"/>
        <v>4</v>
      </c>
      <c r="G131" s="81" t="str">
        <f t="shared" si="14"/>
        <v>4419</v>
      </c>
      <c r="H131" s="81" t="str">
        <f t="shared" si="15"/>
        <v>1</v>
      </c>
      <c r="I131" s="81" t="str">
        <f t="shared" si="16"/>
        <v>1</v>
      </c>
      <c r="J131" s="81" t="str">
        <f t="shared" si="17"/>
        <v>65</v>
      </c>
      <c r="K131" s="82">
        <v>17088296</v>
      </c>
      <c r="L131" s="82">
        <v>17088296</v>
      </c>
      <c r="M131" s="82">
        <v>17088296</v>
      </c>
      <c r="N131" s="82">
        <v>0</v>
      </c>
      <c r="O131" s="82">
        <v>0</v>
      </c>
      <c r="P131" s="82">
        <f t="shared" si="18"/>
        <v>0</v>
      </c>
      <c r="Q131" s="103">
        <f t="shared" si="19"/>
        <v>0</v>
      </c>
    </row>
    <row r="132" spans="1:17">
      <c r="A132" s="81" t="s">
        <v>70</v>
      </c>
      <c r="B132" s="81">
        <v>225224</v>
      </c>
      <c r="C132" s="81" t="s">
        <v>98</v>
      </c>
      <c r="D132" s="81">
        <v>44191165</v>
      </c>
      <c r="E132" s="81"/>
      <c r="F132" s="81" t="str">
        <f t="shared" si="13"/>
        <v>4</v>
      </c>
      <c r="G132" s="81" t="str">
        <f t="shared" si="14"/>
        <v>4419</v>
      </c>
      <c r="H132" s="81" t="str">
        <f t="shared" si="15"/>
        <v>1</v>
      </c>
      <c r="I132" s="81" t="str">
        <f t="shared" si="16"/>
        <v>1</v>
      </c>
      <c r="J132" s="81" t="str">
        <f t="shared" si="17"/>
        <v>65</v>
      </c>
      <c r="K132" s="82">
        <v>3333328</v>
      </c>
      <c r="L132" s="82">
        <v>3333328</v>
      </c>
      <c r="M132" s="82">
        <v>3333328</v>
      </c>
      <c r="N132" s="82">
        <v>0</v>
      </c>
      <c r="O132" s="82">
        <v>0</v>
      </c>
      <c r="P132" s="82">
        <f t="shared" si="18"/>
        <v>0</v>
      </c>
      <c r="Q132" s="103">
        <f t="shared" si="19"/>
        <v>0</v>
      </c>
    </row>
    <row r="133" spans="1:17">
      <c r="A133" s="81" t="s">
        <v>70</v>
      </c>
      <c r="B133" s="81">
        <v>231205</v>
      </c>
      <c r="C133" s="81" t="s">
        <v>98</v>
      </c>
      <c r="D133" s="81">
        <v>44191165</v>
      </c>
      <c r="E133" s="81"/>
      <c r="F133" s="81" t="str">
        <f t="shared" si="13"/>
        <v>4</v>
      </c>
      <c r="G133" s="81" t="str">
        <f t="shared" si="14"/>
        <v>4419</v>
      </c>
      <c r="H133" s="81" t="str">
        <f t="shared" si="15"/>
        <v>1</v>
      </c>
      <c r="I133" s="81" t="str">
        <f t="shared" si="16"/>
        <v>1</v>
      </c>
      <c r="J133" s="81" t="str">
        <f t="shared" si="17"/>
        <v>65</v>
      </c>
      <c r="K133" s="82">
        <v>0</v>
      </c>
      <c r="L133" s="82">
        <v>0</v>
      </c>
      <c r="M133" s="82">
        <v>0</v>
      </c>
      <c r="N133" s="82">
        <v>0</v>
      </c>
      <c r="O133" s="82">
        <v>0</v>
      </c>
      <c r="P133" s="82">
        <f t="shared" si="18"/>
        <v>0</v>
      </c>
      <c r="Q133" s="103">
        <f t="shared" si="19"/>
        <v>0</v>
      </c>
    </row>
    <row r="134" spans="1:17">
      <c r="A134" s="81" t="s">
        <v>70</v>
      </c>
      <c r="B134" s="81">
        <v>241210</v>
      </c>
      <c r="C134" s="81" t="s">
        <v>98</v>
      </c>
      <c r="D134" s="81">
        <v>44191165</v>
      </c>
      <c r="E134" s="81"/>
      <c r="F134" s="81" t="str">
        <f t="shared" si="13"/>
        <v>4</v>
      </c>
      <c r="G134" s="81" t="str">
        <f t="shared" si="14"/>
        <v>4419</v>
      </c>
      <c r="H134" s="81" t="str">
        <f t="shared" si="15"/>
        <v>1</v>
      </c>
      <c r="I134" s="81" t="str">
        <f t="shared" si="16"/>
        <v>1</v>
      </c>
      <c r="J134" s="81" t="str">
        <f t="shared" si="17"/>
        <v>65</v>
      </c>
      <c r="K134" s="82">
        <v>1866664</v>
      </c>
      <c r="L134" s="82">
        <v>1866664</v>
      </c>
      <c r="M134" s="82">
        <v>1866664</v>
      </c>
      <c r="N134" s="82">
        <v>0</v>
      </c>
      <c r="O134" s="82">
        <v>0</v>
      </c>
      <c r="P134" s="82">
        <f t="shared" si="18"/>
        <v>0</v>
      </c>
      <c r="Q134" s="103">
        <f t="shared" si="19"/>
        <v>0</v>
      </c>
    </row>
    <row r="135" spans="1:17">
      <c r="A135" s="81" t="s">
        <v>70</v>
      </c>
      <c r="B135" s="81">
        <v>241211</v>
      </c>
      <c r="C135" s="81" t="s">
        <v>98</v>
      </c>
      <c r="D135" s="81">
        <v>44191165</v>
      </c>
      <c r="E135" s="81"/>
      <c r="F135" s="81" t="str">
        <f t="shared" si="13"/>
        <v>4</v>
      </c>
      <c r="G135" s="81" t="str">
        <f t="shared" si="14"/>
        <v>4419</v>
      </c>
      <c r="H135" s="81" t="str">
        <f t="shared" si="15"/>
        <v>1</v>
      </c>
      <c r="I135" s="81" t="str">
        <f t="shared" si="16"/>
        <v>1</v>
      </c>
      <c r="J135" s="81" t="str">
        <f t="shared" si="17"/>
        <v>65</v>
      </c>
      <c r="K135" s="82">
        <v>2666664</v>
      </c>
      <c r="L135" s="82">
        <v>2666664</v>
      </c>
      <c r="M135" s="82">
        <v>2666664</v>
      </c>
      <c r="N135" s="82">
        <v>0</v>
      </c>
      <c r="O135" s="82">
        <v>0</v>
      </c>
      <c r="P135" s="82">
        <f t="shared" si="18"/>
        <v>0</v>
      </c>
      <c r="Q135" s="103">
        <f t="shared" si="19"/>
        <v>0</v>
      </c>
    </row>
    <row r="136" spans="1:17">
      <c r="A136" s="81" t="s">
        <v>70</v>
      </c>
      <c r="B136" s="81">
        <v>265220</v>
      </c>
      <c r="C136" s="81" t="s">
        <v>98</v>
      </c>
      <c r="D136" s="81">
        <v>44191165</v>
      </c>
      <c r="E136" s="81"/>
      <c r="F136" s="81" t="str">
        <f t="shared" si="13"/>
        <v>4</v>
      </c>
      <c r="G136" s="81" t="str">
        <f t="shared" si="14"/>
        <v>4419</v>
      </c>
      <c r="H136" s="81" t="str">
        <f t="shared" si="15"/>
        <v>1</v>
      </c>
      <c r="I136" s="81" t="str">
        <f t="shared" si="16"/>
        <v>1</v>
      </c>
      <c r="J136" s="81" t="str">
        <f t="shared" si="17"/>
        <v>65</v>
      </c>
      <c r="K136" s="82">
        <v>235592</v>
      </c>
      <c r="L136" s="82">
        <v>235592</v>
      </c>
      <c r="M136" s="82">
        <v>235592</v>
      </c>
      <c r="N136" s="82">
        <v>0</v>
      </c>
      <c r="O136" s="82">
        <v>0</v>
      </c>
      <c r="P136" s="82">
        <f t="shared" si="18"/>
        <v>0</v>
      </c>
      <c r="Q136" s="103">
        <f t="shared" si="19"/>
        <v>0</v>
      </c>
    </row>
    <row r="137" spans="1:17">
      <c r="A137" s="81" t="s">
        <v>70</v>
      </c>
      <c r="B137" s="81">
        <v>265220</v>
      </c>
      <c r="C137" s="81" t="s">
        <v>96</v>
      </c>
      <c r="D137" s="81">
        <v>44191165</v>
      </c>
      <c r="E137" s="81"/>
      <c r="F137" s="81" t="str">
        <f t="shared" si="13"/>
        <v>4</v>
      </c>
      <c r="G137" s="81" t="str">
        <f t="shared" si="14"/>
        <v>4419</v>
      </c>
      <c r="H137" s="81" t="str">
        <f t="shared" si="15"/>
        <v>1</v>
      </c>
      <c r="I137" s="81" t="str">
        <f t="shared" si="16"/>
        <v>1</v>
      </c>
      <c r="J137" s="81" t="str">
        <f t="shared" si="17"/>
        <v>65</v>
      </c>
      <c r="K137" s="82">
        <v>6431088</v>
      </c>
      <c r="L137" s="82">
        <v>6431088</v>
      </c>
      <c r="M137" s="82">
        <v>6431088</v>
      </c>
      <c r="N137" s="82">
        <v>0</v>
      </c>
      <c r="O137" s="82">
        <v>0</v>
      </c>
      <c r="P137" s="82">
        <f t="shared" si="18"/>
        <v>0</v>
      </c>
      <c r="Q137" s="103">
        <f t="shared" si="19"/>
        <v>0</v>
      </c>
    </row>
    <row r="138" spans="1:17">
      <c r="A138" s="81" t="s">
        <v>70</v>
      </c>
      <c r="B138" s="81">
        <v>269226</v>
      </c>
      <c r="C138" s="81" t="s">
        <v>96</v>
      </c>
      <c r="D138" s="81">
        <v>44191165</v>
      </c>
      <c r="E138" s="81"/>
      <c r="F138" s="81" t="str">
        <f t="shared" si="13"/>
        <v>4</v>
      </c>
      <c r="G138" s="81" t="str">
        <f t="shared" si="14"/>
        <v>4419</v>
      </c>
      <c r="H138" s="81" t="str">
        <f t="shared" si="15"/>
        <v>1</v>
      </c>
      <c r="I138" s="81" t="str">
        <f t="shared" si="16"/>
        <v>1</v>
      </c>
      <c r="J138" s="81" t="str">
        <f t="shared" si="17"/>
        <v>65</v>
      </c>
      <c r="K138" s="82">
        <v>8000000</v>
      </c>
      <c r="L138" s="82">
        <v>8000000</v>
      </c>
      <c r="M138" s="82">
        <v>8000000</v>
      </c>
      <c r="N138" s="82">
        <v>0</v>
      </c>
      <c r="O138" s="82">
        <v>0</v>
      </c>
      <c r="P138" s="82">
        <f t="shared" si="18"/>
        <v>0</v>
      </c>
      <c r="Q138" s="103">
        <f t="shared" si="19"/>
        <v>0</v>
      </c>
    </row>
    <row r="139" spans="1:17">
      <c r="A139" s="81" t="s">
        <v>70</v>
      </c>
      <c r="B139" s="81">
        <v>269230</v>
      </c>
      <c r="C139" s="81" t="s">
        <v>94</v>
      </c>
      <c r="D139" s="81">
        <v>44191165</v>
      </c>
      <c r="E139" s="81"/>
      <c r="F139" s="81" t="str">
        <f t="shared" si="13"/>
        <v>4</v>
      </c>
      <c r="G139" s="81" t="str">
        <f t="shared" si="14"/>
        <v>4419</v>
      </c>
      <c r="H139" s="81" t="str">
        <f t="shared" si="15"/>
        <v>1</v>
      </c>
      <c r="I139" s="81" t="str">
        <f t="shared" si="16"/>
        <v>1</v>
      </c>
      <c r="J139" s="81" t="str">
        <f t="shared" si="17"/>
        <v>65</v>
      </c>
      <c r="K139" s="82">
        <v>0</v>
      </c>
      <c r="L139" s="82">
        <v>0</v>
      </c>
      <c r="M139" s="82">
        <v>0</v>
      </c>
      <c r="N139" s="82">
        <v>0</v>
      </c>
      <c r="O139" s="82">
        <v>0</v>
      </c>
      <c r="P139" s="82">
        <f t="shared" si="18"/>
        <v>0</v>
      </c>
      <c r="Q139" s="103">
        <f t="shared" si="19"/>
        <v>0</v>
      </c>
    </row>
    <row r="140" spans="1:17">
      <c r="A140" s="81" t="s">
        <v>70</v>
      </c>
      <c r="B140" s="81">
        <v>269230</v>
      </c>
      <c r="C140" s="81" t="s">
        <v>97</v>
      </c>
      <c r="D140" s="81">
        <v>44191165</v>
      </c>
      <c r="E140" s="81"/>
      <c r="F140" s="81" t="str">
        <f t="shared" si="13"/>
        <v>4</v>
      </c>
      <c r="G140" s="81" t="str">
        <f t="shared" si="14"/>
        <v>4419</v>
      </c>
      <c r="H140" s="81" t="str">
        <f t="shared" si="15"/>
        <v>1</v>
      </c>
      <c r="I140" s="81" t="str">
        <f t="shared" si="16"/>
        <v>1</v>
      </c>
      <c r="J140" s="81" t="str">
        <f t="shared" si="17"/>
        <v>65</v>
      </c>
      <c r="K140" s="82">
        <v>638881.96</v>
      </c>
      <c r="L140" s="82">
        <v>638881.96</v>
      </c>
      <c r="M140" s="82">
        <v>638881.96</v>
      </c>
      <c r="N140" s="82">
        <v>0</v>
      </c>
      <c r="O140" s="82">
        <v>0</v>
      </c>
      <c r="P140" s="82">
        <f t="shared" si="18"/>
        <v>0</v>
      </c>
      <c r="Q140" s="103">
        <f t="shared" si="19"/>
        <v>0</v>
      </c>
    </row>
    <row r="141" spans="1:17">
      <c r="A141" s="81" t="s">
        <v>70</v>
      </c>
      <c r="B141" s="81">
        <v>185209</v>
      </c>
      <c r="C141" s="81">
        <v>111190</v>
      </c>
      <c r="D141" s="81">
        <v>51112100</v>
      </c>
      <c r="E141" s="81" t="s">
        <v>71</v>
      </c>
      <c r="F141" s="81" t="str">
        <f t="shared" si="13"/>
        <v>5</v>
      </c>
      <c r="G141" s="81" t="str">
        <f t="shared" si="14"/>
        <v>5111</v>
      </c>
      <c r="H141" s="81" t="str">
        <f t="shared" si="15"/>
        <v>2</v>
      </c>
      <c r="I141" s="81" t="str">
        <f t="shared" si="16"/>
        <v>1</v>
      </c>
      <c r="J141" s="81" t="str">
        <f t="shared" si="17"/>
        <v>00</v>
      </c>
      <c r="K141" s="82">
        <v>754711</v>
      </c>
      <c r="L141" s="82">
        <v>754711</v>
      </c>
      <c r="M141" s="82">
        <v>754711</v>
      </c>
      <c r="N141" s="82">
        <v>0</v>
      </c>
      <c r="O141" s="82">
        <v>0</v>
      </c>
      <c r="P141" s="82">
        <f t="shared" si="18"/>
        <v>0</v>
      </c>
      <c r="Q141" s="103">
        <f t="shared" si="19"/>
        <v>0</v>
      </c>
    </row>
    <row r="142" spans="1:17">
      <c r="A142" s="81" t="s">
        <v>70</v>
      </c>
      <c r="B142" s="81">
        <v>269229</v>
      </c>
      <c r="C142" s="81">
        <v>111190</v>
      </c>
      <c r="D142" s="81">
        <v>51212126</v>
      </c>
      <c r="E142" s="81" t="s">
        <v>91</v>
      </c>
      <c r="F142" s="81" t="str">
        <f t="shared" si="13"/>
        <v>5</v>
      </c>
      <c r="G142" s="81" t="str">
        <f t="shared" si="14"/>
        <v>5121</v>
      </c>
      <c r="H142" s="81" t="str">
        <f t="shared" si="15"/>
        <v>2</v>
      </c>
      <c r="I142" s="81" t="str">
        <f t="shared" si="16"/>
        <v>1</v>
      </c>
      <c r="J142" s="81" t="str">
        <f t="shared" si="17"/>
        <v>26</v>
      </c>
      <c r="K142" s="82">
        <v>136972.79999999999</v>
      </c>
      <c r="L142" s="82">
        <v>136972.79999999999</v>
      </c>
      <c r="M142" s="82">
        <v>136972.79999999999</v>
      </c>
      <c r="N142" s="82">
        <v>0</v>
      </c>
      <c r="O142" s="82">
        <v>0</v>
      </c>
      <c r="P142" s="82">
        <f t="shared" si="18"/>
        <v>0</v>
      </c>
      <c r="Q142" s="103">
        <f t="shared" si="19"/>
        <v>0</v>
      </c>
    </row>
    <row r="143" spans="1:17">
      <c r="A143" s="81" t="s">
        <v>70</v>
      </c>
      <c r="B143" s="81">
        <v>185209</v>
      </c>
      <c r="C143" s="81">
        <v>111190</v>
      </c>
      <c r="D143" s="81">
        <v>51512100</v>
      </c>
      <c r="E143" s="81" t="s">
        <v>72</v>
      </c>
      <c r="F143" s="81" t="str">
        <f t="shared" si="13"/>
        <v>5</v>
      </c>
      <c r="G143" s="81" t="str">
        <f t="shared" si="14"/>
        <v>5151</v>
      </c>
      <c r="H143" s="81" t="str">
        <f t="shared" si="15"/>
        <v>2</v>
      </c>
      <c r="I143" s="81" t="str">
        <f t="shared" si="16"/>
        <v>1</v>
      </c>
      <c r="J143" s="81" t="str">
        <f t="shared" si="17"/>
        <v>00</v>
      </c>
      <c r="K143" s="82">
        <v>2000000</v>
      </c>
      <c r="L143" s="82">
        <v>2000000</v>
      </c>
      <c r="M143" s="82">
        <v>2000000</v>
      </c>
      <c r="N143" s="82">
        <v>0</v>
      </c>
      <c r="O143" s="82">
        <v>0</v>
      </c>
      <c r="P143" s="82">
        <f t="shared" si="18"/>
        <v>0</v>
      </c>
      <c r="Q143" s="103">
        <f t="shared" si="19"/>
        <v>0</v>
      </c>
    </row>
    <row r="144" spans="1:17">
      <c r="A144" s="81" t="s">
        <v>70</v>
      </c>
      <c r="B144" s="81">
        <v>185209</v>
      </c>
      <c r="C144" s="81">
        <v>111190</v>
      </c>
      <c r="D144" s="81">
        <v>51912100</v>
      </c>
      <c r="E144" s="81" t="s">
        <v>73</v>
      </c>
      <c r="F144" s="81" t="str">
        <f t="shared" si="13"/>
        <v>5</v>
      </c>
      <c r="G144" s="81" t="str">
        <f t="shared" si="14"/>
        <v>5191</v>
      </c>
      <c r="H144" s="81" t="str">
        <f t="shared" si="15"/>
        <v>2</v>
      </c>
      <c r="I144" s="81" t="str">
        <f t="shared" si="16"/>
        <v>1</v>
      </c>
      <c r="J144" s="81" t="str">
        <f t="shared" si="17"/>
        <v>00</v>
      </c>
      <c r="K144" s="82">
        <v>2000000</v>
      </c>
      <c r="L144" s="82">
        <v>2000000</v>
      </c>
      <c r="M144" s="82">
        <v>2000000</v>
      </c>
      <c r="N144" s="82">
        <v>0</v>
      </c>
      <c r="O144" s="82">
        <v>0</v>
      </c>
      <c r="P144" s="82">
        <f t="shared" si="18"/>
        <v>0</v>
      </c>
      <c r="Q144" s="103">
        <f t="shared" si="19"/>
        <v>0</v>
      </c>
    </row>
    <row r="145" spans="1:17">
      <c r="A145" s="81" t="s">
        <v>70</v>
      </c>
      <c r="B145" s="81">
        <v>269229</v>
      </c>
      <c r="C145" s="81">
        <v>111190</v>
      </c>
      <c r="D145" s="81">
        <v>51912126</v>
      </c>
      <c r="E145" s="81" t="s">
        <v>92</v>
      </c>
      <c r="F145" s="81" t="str">
        <f t="shared" si="13"/>
        <v>5</v>
      </c>
      <c r="G145" s="81" t="str">
        <f t="shared" si="14"/>
        <v>5191</v>
      </c>
      <c r="H145" s="81" t="str">
        <f t="shared" si="15"/>
        <v>2</v>
      </c>
      <c r="I145" s="81" t="str">
        <f t="shared" si="16"/>
        <v>1</v>
      </c>
      <c r="J145" s="81" t="str">
        <f t="shared" si="17"/>
        <v>26</v>
      </c>
      <c r="K145" s="82">
        <v>8323</v>
      </c>
      <c r="L145" s="82">
        <v>8323</v>
      </c>
      <c r="M145" s="82">
        <v>8323</v>
      </c>
      <c r="N145" s="82">
        <v>0</v>
      </c>
      <c r="O145" s="82">
        <v>0</v>
      </c>
      <c r="P145" s="82">
        <f t="shared" si="18"/>
        <v>0</v>
      </c>
      <c r="Q145" s="103">
        <f t="shared" si="19"/>
        <v>0</v>
      </c>
    </row>
    <row r="146" spans="1:17">
      <c r="A146" s="81" t="s">
        <v>70</v>
      </c>
      <c r="B146" s="81">
        <v>185209</v>
      </c>
      <c r="C146" s="81">
        <v>111190</v>
      </c>
      <c r="D146" s="81">
        <v>54122100</v>
      </c>
      <c r="E146" s="81" t="s">
        <v>74</v>
      </c>
      <c r="F146" s="81" t="str">
        <f t="shared" si="13"/>
        <v>5</v>
      </c>
      <c r="G146" s="81" t="str">
        <f t="shared" si="14"/>
        <v>5412</v>
      </c>
      <c r="H146" s="81" t="str">
        <f t="shared" si="15"/>
        <v>2</v>
      </c>
      <c r="I146" s="81" t="str">
        <f t="shared" si="16"/>
        <v>1</v>
      </c>
      <c r="J146" s="81" t="str">
        <f t="shared" si="17"/>
        <v>00</v>
      </c>
      <c r="K146" s="82">
        <v>2000000</v>
      </c>
      <c r="L146" s="82">
        <v>2000000</v>
      </c>
      <c r="M146" s="82">
        <v>2000000</v>
      </c>
      <c r="N146" s="82">
        <v>0</v>
      </c>
      <c r="O146" s="82">
        <v>0</v>
      </c>
      <c r="P146" s="82">
        <f t="shared" si="18"/>
        <v>0</v>
      </c>
      <c r="Q146" s="103">
        <f t="shared" si="19"/>
        <v>0</v>
      </c>
    </row>
    <row r="147" spans="1:17">
      <c r="A147" s="81" t="s">
        <v>70</v>
      </c>
      <c r="B147" s="81">
        <v>185201</v>
      </c>
      <c r="C147" s="81">
        <v>111190</v>
      </c>
      <c r="D147" s="81">
        <v>56212100</v>
      </c>
      <c r="E147" s="81" t="s">
        <v>88</v>
      </c>
      <c r="F147" s="81" t="str">
        <f t="shared" si="13"/>
        <v>5</v>
      </c>
      <c r="G147" s="81" t="str">
        <f t="shared" si="14"/>
        <v>5621</v>
      </c>
      <c r="H147" s="81" t="str">
        <f t="shared" si="15"/>
        <v>2</v>
      </c>
      <c r="I147" s="81" t="str">
        <f t="shared" si="16"/>
        <v>1</v>
      </c>
      <c r="J147" s="81" t="str">
        <f t="shared" si="17"/>
        <v>00</v>
      </c>
      <c r="K147" s="82">
        <v>638000</v>
      </c>
      <c r="L147" s="82">
        <v>638000</v>
      </c>
      <c r="M147" s="82">
        <v>638000</v>
      </c>
      <c r="N147" s="82">
        <v>0</v>
      </c>
      <c r="O147" s="82">
        <v>0</v>
      </c>
      <c r="P147" s="82">
        <f t="shared" si="18"/>
        <v>0</v>
      </c>
      <c r="Q147" s="103">
        <f t="shared" si="19"/>
        <v>0</v>
      </c>
    </row>
    <row r="148" spans="1:17">
      <c r="A148" s="81" t="s">
        <v>70</v>
      </c>
      <c r="B148" s="81">
        <v>171202</v>
      </c>
      <c r="C148" s="81">
        <v>111190</v>
      </c>
      <c r="D148" s="81">
        <v>56512100</v>
      </c>
      <c r="E148" s="81" t="s">
        <v>130</v>
      </c>
      <c r="F148" s="81" t="str">
        <f t="shared" ref="F148:F179" si="20">+MID(D148,1,1)</f>
        <v>5</v>
      </c>
      <c r="G148" s="81" t="str">
        <f t="shared" ref="G148:G179" si="21">+MID(D148,1,4)</f>
        <v>5651</v>
      </c>
      <c r="H148" s="81" t="str">
        <f t="shared" ref="H148:H179" si="22">+MID(D148,5,1)</f>
        <v>2</v>
      </c>
      <c r="I148" s="81" t="str">
        <f t="shared" ref="I148:I179" si="23">+MID(D148,6,1)</f>
        <v>1</v>
      </c>
      <c r="J148" s="81" t="str">
        <f t="shared" ref="J148:J179" si="24">+MID(D148,7,2)</f>
        <v>00</v>
      </c>
      <c r="K148" s="82">
        <v>5000000</v>
      </c>
      <c r="L148" s="82">
        <v>5000000</v>
      </c>
      <c r="M148" s="82">
        <v>5000000</v>
      </c>
      <c r="N148" s="82">
        <v>0</v>
      </c>
      <c r="O148" s="82"/>
      <c r="P148" s="82"/>
      <c r="Q148" s="103"/>
    </row>
    <row r="149" spans="1:17">
      <c r="A149" s="81" t="s">
        <v>70</v>
      </c>
      <c r="B149" s="81">
        <v>185201</v>
      </c>
      <c r="C149" s="81">
        <v>111190</v>
      </c>
      <c r="D149" s="81">
        <v>56712100</v>
      </c>
      <c r="E149" s="81" t="s">
        <v>88</v>
      </c>
      <c r="F149" s="81" t="str">
        <f t="shared" si="20"/>
        <v>5</v>
      </c>
      <c r="G149" s="81" t="str">
        <f t="shared" si="21"/>
        <v>5671</v>
      </c>
      <c r="H149" s="81" t="str">
        <f t="shared" si="22"/>
        <v>2</v>
      </c>
      <c r="I149" s="81" t="str">
        <f t="shared" si="23"/>
        <v>1</v>
      </c>
      <c r="J149" s="81" t="str">
        <f t="shared" si="24"/>
        <v>00</v>
      </c>
      <c r="K149" s="82">
        <v>52165.2</v>
      </c>
      <c r="L149" s="82">
        <v>52165.2</v>
      </c>
      <c r="M149" s="82">
        <v>52165.2</v>
      </c>
      <c r="N149" s="82">
        <v>0</v>
      </c>
      <c r="O149" s="82">
        <v>0</v>
      </c>
      <c r="P149" s="82">
        <f t="shared" si="18"/>
        <v>0</v>
      </c>
      <c r="Q149" s="103">
        <f t="shared" si="19"/>
        <v>0</v>
      </c>
    </row>
    <row r="150" spans="1:17">
      <c r="A150" s="81" t="s">
        <v>70</v>
      </c>
      <c r="B150" s="81">
        <v>269229</v>
      </c>
      <c r="C150" s="81">
        <v>111190</v>
      </c>
      <c r="D150" s="81">
        <v>56912126</v>
      </c>
      <c r="E150" s="81" t="s">
        <v>92</v>
      </c>
      <c r="F150" s="81" t="str">
        <f t="shared" si="20"/>
        <v>5</v>
      </c>
      <c r="G150" s="81" t="str">
        <f t="shared" si="21"/>
        <v>5691</v>
      </c>
      <c r="H150" s="81" t="str">
        <f t="shared" si="22"/>
        <v>2</v>
      </c>
      <c r="I150" s="81" t="str">
        <f t="shared" si="23"/>
        <v>1</v>
      </c>
      <c r="J150" s="81" t="str">
        <f t="shared" si="24"/>
        <v>26</v>
      </c>
      <c r="K150" s="82">
        <v>4408</v>
      </c>
      <c r="L150" s="82">
        <v>4408</v>
      </c>
      <c r="M150" s="82">
        <v>4408</v>
      </c>
      <c r="N150" s="82">
        <v>0</v>
      </c>
      <c r="O150" s="82">
        <v>0</v>
      </c>
      <c r="P150" s="82">
        <f t="shared" si="18"/>
        <v>0</v>
      </c>
      <c r="Q150" s="103">
        <f t="shared" si="19"/>
        <v>0</v>
      </c>
    </row>
    <row r="151" spans="1:17">
      <c r="A151" s="81" t="s">
        <v>70</v>
      </c>
      <c r="B151" s="81">
        <v>185201</v>
      </c>
      <c r="C151" s="81">
        <v>111190</v>
      </c>
      <c r="D151" s="81">
        <v>59112100</v>
      </c>
      <c r="E151" s="81" t="s">
        <v>89</v>
      </c>
      <c r="F151" s="81" t="str">
        <f t="shared" si="20"/>
        <v>5</v>
      </c>
      <c r="G151" s="81" t="str">
        <f t="shared" si="21"/>
        <v>5911</v>
      </c>
      <c r="H151" s="81" t="str">
        <f t="shared" si="22"/>
        <v>2</v>
      </c>
      <c r="I151" s="81" t="str">
        <f t="shared" si="23"/>
        <v>1</v>
      </c>
      <c r="J151" s="81" t="str">
        <f t="shared" si="24"/>
        <v>00</v>
      </c>
      <c r="K151" s="82">
        <v>405420</v>
      </c>
      <c r="L151" s="82">
        <v>405420</v>
      </c>
      <c r="M151" s="82">
        <v>405420</v>
      </c>
      <c r="N151" s="82">
        <v>0</v>
      </c>
      <c r="O151" s="82">
        <v>0</v>
      </c>
      <c r="P151" s="82">
        <f t="shared" si="18"/>
        <v>0</v>
      </c>
      <c r="Q151" s="103">
        <f t="shared" si="19"/>
        <v>0</v>
      </c>
    </row>
    <row r="152" spans="1:17">
      <c r="A152" s="81" t="s">
        <v>70</v>
      </c>
      <c r="B152" s="81">
        <v>185201</v>
      </c>
      <c r="C152" s="81">
        <v>111190</v>
      </c>
      <c r="D152" s="81">
        <v>59112100</v>
      </c>
      <c r="E152" s="81" t="s">
        <v>131</v>
      </c>
      <c r="F152" s="81" t="str">
        <f t="shared" si="20"/>
        <v>5</v>
      </c>
      <c r="G152" s="81" t="str">
        <f t="shared" si="21"/>
        <v>5911</v>
      </c>
      <c r="H152" s="81" t="str">
        <f t="shared" si="22"/>
        <v>2</v>
      </c>
      <c r="I152" s="81" t="str">
        <f t="shared" si="23"/>
        <v>1</v>
      </c>
      <c r="J152" s="81" t="str">
        <f t="shared" si="24"/>
        <v>00</v>
      </c>
      <c r="K152" s="82">
        <v>461750</v>
      </c>
      <c r="L152" s="82">
        <v>461750</v>
      </c>
      <c r="M152" s="82">
        <v>461750</v>
      </c>
      <c r="N152" s="82">
        <v>0</v>
      </c>
      <c r="O152" s="82"/>
      <c r="P152" s="82"/>
      <c r="Q152" s="103"/>
    </row>
    <row r="153" spans="1:17">
      <c r="A153" s="81" t="s">
        <v>70</v>
      </c>
      <c r="B153" s="81">
        <v>135208</v>
      </c>
      <c r="C153" s="81">
        <v>111190</v>
      </c>
      <c r="D153" s="81">
        <v>61212100</v>
      </c>
      <c r="E153" s="81" t="s">
        <v>75</v>
      </c>
      <c r="F153" s="81" t="str">
        <f t="shared" si="20"/>
        <v>6</v>
      </c>
      <c r="G153" s="81" t="str">
        <f t="shared" si="21"/>
        <v>6121</v>
      </c>
      <c r="H153" s="81" t="str">
        <f t="shared" si="22"/>
        <v>2</v>
      </c>
      <c r="I153" s="81" t="str">
        <f t="shared" si="23"/>
        <v>1</v>
      </c>
      <c r="J153" s="81" t="str">
        <f t="shared" si="24"/>
        <v>00</v>
      </c>
      <c r="K153" s="82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f t="shared" si="18"/>
        <v>0</v>
      </c>
      <c r="Q153" s="103">
        <f t="shared" si="19"/>
        <v>0</v>
      </c>
    </row>
    <row r="154" spans="1:17">
      <c r="A154" s="81" t="s">
        <v>70</v>
      </c>
      <c r="B154" s="81">
        <v>171201</v>
      </c>
      <c r="C154" s="81">
        <v>111190</v>
      </c>
      <c r="D154" s="81">
        <v>61212100</v>
      </c>
      <c r="E154" s="81" t="s">
        <v>75</v>
      </c>
      <c r="F154" s="81" t="str">
        <f t="shared" si="20"/>
        <v>6</v>
      </c>
      <c r="G154" s="81" t="str">
        <f t="shared" si="21"/>
        <v>6121</v>
      </c>
      <c r="H154" s="81" t="str">
        <f t="shared" si="22"/>
        <v>2</v>
      </c>
      <c r="I154" s="81" t="str">
        <f t="shared" si="23"/>
        <v>1</v>
      </c>
      <c r="J154" s="81" t="str">
        <f t="shared" si="24"/>
        <v>00</v>
      </c>
      <c r="K154" s="82">
        <v>0</v>
      </c>
      <c r="L154" s="82">
        <v>0</v>
      </c>
      <c r="M154" s="82">
        <v>0</v>
      </c>
      <c r="N154" s="82">
        <v>0</v>
      </c>
      <c r="O154" s="82">
        <v>0</v>
      </c>
      <c r="P154" s="82">
        <f t="shared" si="18"/>
        <v>0</v>
      </c>
      <c r="Q154" s="103">
        <f t="shared" si="19"/>
        <v>0</v>
      </c>
    </row>
    <row r="155" spans="1:17">
      <c r="A155" s="81" t="s">
        <v>70</v>
      </c>
      <c r="B155" s="81">
        <v>172204</v>
      </c>
      <c r="C155" s="81">
        <v>111190</v>
      </c>
      <c r="D155" s="81">
        <v>61212100</v>
      </c>
      <c r="E155" s="81" t="s">
        <v>75</v>
      </c>
      <c r="F155" s="81" t="str">
        <f t="shared" si="20"/>
        <v>6</v>
      </c>
      <c r="G155" s="81" t="str">
        <f t="shared" si="21"/>
        <v>6121</v>
      </c>
      <c r="H155" s="81" t="str">
        <f t="shared" si="22"/>
        <v>2</v>
      </c>
      <c r="I155" s="81" t="str">
        <f t="shared" si="23"/>
        <v>1</v>
      </c>
      <c r="J155" s="81" t="str">
        <f t="shared" si="24"/>
        <v>00</v>
      </c>
      <c r="K155" s="82">
        <v>0</v>
      </c>
      <c r="L155" s="82">
        <v>0</v>
      </c>
      <c r="M155" s="82">
        <v>0</v>
      </c>
      <c r="N155" s="82">
        <v>0</v>
      </c>
      <c r="O155" s="82">
        <v>0</v>
      </c>
      <c r="P155" s="82">
        <f t="shared" si="18"/>
        <v>0</v>
      </c>
      <c r="Q155" s="103">
        <f t="shared" si="19"/>
        <v>0</v>
      </c>
    </row>
    <row r="156" spans="1:17">
      <c r="A156" s="81" t="s">
        <v>70</v>
      </c>
      <c r="B156" s="81">
        <v>211203</v>
      </c>
      <c r="C156" s="81">
        <v>111190</v>
      </c>
      <c r="D156" s="81">
        <v>61212100</v>
      </c>
      <c r="E156" s="81" t="s">
        <v>75</v>
      </c>
      <c r="F156" s="81" t="str">
        <f t="shared" si="20"/>
        <v>6</v>
      </c>
      <c r="G156" s="81" t="str">
        <f t="shared" si="21"/>
        <v>6121</v>
      </c>
      <c r="H156" s="81" t="str">
        <f t="shared" si="22"/>
        <v>2</v>
      </c>
      <c r="I156" s="81" t="str">
        <f t="shared" si="23"/>
        <v>1</v>
      </c>
      <c r="J156" s="81" t="str">
        <f t="shared" si="24"/>
        <v>00</v>
      </c>
      <c r="K156" s="82">
        <v>0</v>
      </c>
      <c r="L156" s="82">
        <v>0</v>
      </c>
      <c r="M156" s="82">
        <v>0</v>
      </c>
      <c r="N156" s="82">
        <v>0</v>
      </c>
      <c r="O156" s="82">
        <v>0</v>
      </c>
      <c r="P156" s="82">
        <f t="shared" si="18"/>
        <v>0</v>
      </c>
      <c r="Q156" s="103">
        <f t="shared" si="19"/>
        <v>0</v>
      </c>
    </row>
    <row r="157" spans="1:17">
      <c r="A157" s="81" t="s">
        <v>70</v>
      </c>
      <c r="B157" s="81">
        <v>221213</v>
      </c>
      <c r="C157" s="81">
        <v>111190</v>
      </c>
      <c r="D157" s="81">
        <v>61212100</v>
      </c>
      <c r="E157" s="81" t="s">
        <v>75</v>
      </c>
      <c r="F157" s="81" t="str">
        <f t="shared" si="20"/>
        <v>6</v>
      </c>
      <c r="G157" s="81" t="str">
        <f t="shared" si="21"/>
        <v>6121</v>
      </c>
      <c r="H157" s="81" t="str">
        <f t="shared" si="22"/>
        <v>2</v>
      </c>
      <c r="I157" s="81" t="str">
        <f t="shared" si="23"/>
        <v>1</v>
      </c>
      <c r="J157" s="81" t="str">
        <f t="shared" si="24"/>
        <v>00</v>
      </c>
      <c r="K157" s="82">
        <v>0</v>
      </c>
      <c r="L157" s="82">
        <v>0</v>
      </c>
      <c r="M157" s="82">
        <v>0</v>
      </c>
      <c r="N157" s="82">
        <v>0</v>
      </c>
      <c r="O157" s="82">
        <v>0</v>
      </c>
      <c r="P157" s="82">
        <f t="shared" si="18"/>
        <v>0</v>
      </c>
      <c r="Q157" s="103">
        <f t="shared" si="19"/>
        <v>0</v>
      </c>
    </row>
    <row r="158" spans="1:17">
      <c r="A158" s="81" t="s">
        <v>70</v>
      </c>
      <c r="B158" s="81">
        <v>221213</v>
      </c>
      <c r="C158" s="81">
        <v>111190</v>
      </c>
      <c r="D158" s="81">
        <v>61212100</v>
      </c>
      <c r="E158" s="81" t="s">
        <v>76</v>
      </c>
      <c r="F158" s="81" t="str">
        <f t="shared" si="20"/>
        <v>6</v>
      </c>
      <c r="G158" s="81" t="str">
        <f t="shared" si="21"/>
        <v>6121</v>
      </c>
      <c r="H158" s="81" t="str">
        <f t="shared" si="22"/>
        <v>2</v>
      </c>
      <c r="I158" s="81" t="str">
        <f t="shared" si="23"/>
        <v>1</v>
      </c>
      <c r="J158" s="81" t="str">
        <f t="shared" si="24"/>
        <v>00</v>
      </c>
      <c r="K158" s="82">
        <v>21706922</v>
      </c>
      <c r="L158" s="82">
        <v>21706922</v>
      </c>
      <c r="M158" s="82">
        <v>21706922</v>
      </c>
      <c r="N158" s="82">
        <v>0</v>
      </c>
      <c r="O158" s="82">
        <v>0</v>
      </c>
      <c r="P158" s="82">
        <f t="shared" si="18"/>
        <v>0</v>
      </c>
      <c r="Q158" s="103">
        <f t="shared" si="19"/>
        <v>0</v>
      </c>
    </row>
    <row r="159" spans="1:17">
      <c r="A159" s="81" t="s">
        <v>70</v>
      </c>
      <c r="B159" s="81">
        <v>221215</v>
      </c>
      <c r="C159" s="81">
        <v>111190</v>
      </c>
      <c r="D159" s="81">
        <v>61212100</v>
      </c>
      <c r="E159" s="81" t="s">
        <v>76</v>
      </c>
      <c r="F159" s="81" t="str">
        <f t="shared" si="20"/>
        <v>6</v>
      </c>
      <c r="G159" s="81" t="str">
        <f t="shared" si="21"/>
        <v>6121</v>
      </c>
      <c r="H159" s="81" t="str">
        <f t="shared" si="22"/>
        <v>2</v>
      </c>
      <c r="I159" s="81" t="str">
        <f t="shared" si="23"/>
        <v>1</v>
      </c>
      <c r="J159" s="81" t="str">
        <f t="shared" si="24"/>
        <v>00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  <c r="P159" s="82">
        <f t="shared" si="18"/>
        <v>0</v>
      </c>
      <c r="Q159" s="103">
        <f t="shared" si="19"/>
        <v>0</v>
      </c>
    </row>
    <row r="160" spans="1:17">
      <c r="A160" s="81" t="s">
        <v>70</v>
      </c>
      <c r="B160" s="81">
        <v>221217</v>
      </c>
      <c r="C160" s="81">
        <v>111190</v>
      </c>
      <c r="D160" s="81">
        <v>61212100</v>
      </c>
      <c r="E160" s="81" t="s">
        <v>77</v>
      </c>
      <c r="F160" s="81" t="str">
        <f t="shared" si="20"/>
        <v>6</v>
      </c>
      <c r="G160" s="81" t="str">
        <f t="shared" si="21"/>
        <v>6121</v>
      </c>
      <c r="H160" s="81" t="str">
        <f t="shared" si="22"/>
        <v>2</v>
      </c>
      <c r="I160" s="81" t="str">
        <f t="shared" si="23"/>
        <v>1</v>
      </c>
      <c r="J160" s="81" t="str">
        <f t="shared" si="24"/>
        <v>00</v>
      </c>
      <c r="K160" s="82">
        <v>0</v>
      </c>
      <c r="L160" s="82">
        <v>0</v>
      </c>
      <c r="M160" s="82">
        <v>0</v>
      </c>
      <c r="N160" s="82">
        <v>0</v>
      </c>
      <c r="O160" s="82">
        <v>0</v>
      </c>
      <c r="P160" s="82">
        <f t="shared" si="18"/>
        <v>0</v>
      </c>
      <c r="Q160" s="103">
        <f t="shared" si="19"/>
        <v>0</v>
      </c>
    </row>
    <row r="161" spans="1:17">
      <c r="A161" s="81" t="s">
        <v>70</v>
      </c>
      <c r="B161" s="81">
        <v>221217</v>
      </c>
      <c r="C161" s="81">
        <v>111190</v>
      </c>
      <c r="D161" s="81">
        <v>61212100</v>
      </c>
      <c r="E161" s="81" t="s">
        <v>78</v>
      </c>
      <c r="F161" s="81" t="str">
        <f t="shared" si="20"/>
        <v>6</v>
      </c>
      <c r="G161" s="81" t="str">
        <f t="shared" si="21"/>
        <v>6121</v>
      </c>
      <c r="H161" s="81" t="str">
        <f t="shared" si="22"/>
        <v>2</v>
      </c>
      <c r="I161" s="81" t="str">
        <f t="shared" si="23"/>
        <v>1</v>
      </c>
      <c r="J161" s="81" t="str">
        <f t="shared" si="24"/>
        <v>00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f t="shared" si="18"/>
        <v>0</v>
      </c>
      <c r="Q161" s="103">
        <f t="shared" si="19"/>
        <v>0</v>
      </c>
    </row>
    <row r="162" spans="1:17">
      <c r="A162" s="81" t="s">
        <v>70</v>
      </c>
      <c r="B162" s="81">
        <v>241212</v>
      </c>
      <c r="C162" s="81">
        <v>111190</v>
      </c>
      <c r="D162" s="81">
        <v>61212100</v>
      </c>
      <c r="E162" s="81" t="s">
        <v>79</v>
      </c>
      <c r="F162" s="81" t="str">
        <f t="shared" si="20"/>
        <v>6</v>
      </c>
      <c r="G162" s="81" t="str">
        <f t="shared" si="21"/>
        <v>6121</v>
      </c>
      <c r="H162" s="81" t="str">
        <f t="shared" si="22"/>
        <v>2</v>
      </c>
      <c r="I162" s="81" t="str">
        <f t="shared" si="23"/>
        <v>1</v>
      </c>
      <c r="J162" s="81" t="str">
        <f t="shared" si="24"/>
        <v>00</v>
      </c>
      <c r="K162" s="82">
        <v>13869212</v>
      </c>
      <c r="L162" s="82">
        <v>13869212</v>
      </c>
      <c r="M162" s="82">
        <v>13869212</v>
      </c>
      <c r="N162" s="82">
        <v>0</v>
      </c>
      <c r="O162" s="82">
        <v>0</v>
      </c>
      <c r="P162" s="82">
        <f t="shared" si="18"/>
        <v>0</v>
      </c>
      <c r="Q162" s="103">
        <f t="shared" si="19"/>
        <v>0</v>
      </c>
    </row>
    <row r="163" spans="1:17">
      <c r="A163" s="81" t="s">
        <v>70</v>
      </c>
      <c r="B163" s="81">
        <v>242214</v>
      </c>
      <c r="C163" s="81">
        <v>111190</v>
      </c>
      <c r="D163" s="81">
        <v>61212100</v>
      </c>
      <c r="E163" s="100" t="s">
        <v>83</v>
      </c>
      <c r="F163" s="81" t="str">
        <f t="shared" si="20"/>
        <v>6</v>
      </c>
      <c r="G163" s="81" t="str">
        <f t="shared" si="21"/>
        <v>6121</v>
      </c>
      <c r="H163" s="81" t="str">
        <f t="shared" si="22"/>
        <v>2</v>
      </c>
      <c r="I163" s="81" t="str">
        <f t="shared" si="23"/>
        <v>1</v>
      </c>
      <c r="J163" s="81" t="str">
        <f t="shared" si="24"/>
        <v>00</v>
      </c>
      <c r="K163" s="82">
        <v>1500000</v>
      </c>
      <c r="L163" s="82">
        <v>1500000</v>
      </c>
      <c r="M163" s="82">
        <v>1500000</v>
      </c>
      <c r="N163" s="82">
        <v>0</v>
      </c>
      <c r="O163" s="82"/>
      <c r="P163" s="82"/>
      <c r="Q163" s="103"/>
    </row>
    <row r="164" spans="1:17">
      <c r="A164" s="81" t="s">
        <v>70</v>
      </c>
      <c r="B164" s="81">
        <v>251218</v>
      </c>
      <c r="C164" s="81">
        <v>111190</v>
      </c>
      <c r="D164" s="81">
        <v>61212100</v>
      </c>
      <c r="E164" s="81" t="s">
        <v>75</v>
      </c>
      <c r="F164" s="81" t="str">
        <f t="shared" si="20"/>
        <v>6</v>
      </c>
      <c r="G164" s="81" t="str">
        <f t="shared" si="21"/>
        <v>6121</v>
      </c>
      <c r="H164" s="81" t="str">
        <f t="shared" si="22"/>
        <v>2</v>
      </c>
      <c r="I164" s="81" t="str">
        <f t="shared" si="23"/>
        <v>1</v>
      </c>
      <c r="J164" s="81" t="str">
        <f t="shared" si="24"/>
        <v>00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f>+N164+O164</f>
        <v>0</v>
      </c>
      <c r="Q164" s="103">
        <f>+P164</f>
        <v>0</v>
      </c>
    </row>
    <row r="165" spans="1:17">
      <c r="A165" s="81" t="s">
        <v>70</v>
      </c>
      <c r="B165" s="81">
        <v>251218</v>
      </c>
      <c r="C165" s="81">
        <v>111190</v>
      </c>
      <c r="D165" s="81">
        <v>61212100</v>
      </c>
      <c r="E165" s="81" t="s">
        <v>90</v>
      </c>
      <c r="F165" s="81" t="str">
        <f t="shared" si="20"/>
        <v>6</v>
      </c>
      <c r="G165" s="81" t="str">
        <f t="shared" si="21"/>
        <v>6121</v>
      </c>
      <c r="H165" s="81" t="str">
        <f t="shared" si="22"/>
        <v>2</v>
      </c>
      <c r="I165" s="81" t="str">
        <f t="shared" si="23"/>
        <v>1</v>
      </c>
      <c r="J165" s="81" t="str">
        <f t="shared" si="24"/>
        <v>00</v>
      </c>
      <c r="K165" s="82">
        <v>33500000</v>
      </c>
      <c r="L165" s="82">
        <v>33500000</v>
      </c>
      <c r="M165" s="82">
        <v>33500000</v>
      </c>
      <c r="N165" s="82">
        <v>0</v>
      </c>
      <c r="O165" s="82">
        <v>0</v>
      </c>
      <c r="P165" s="82">
        <f>+N165+O165</f>
        <v>0</v>
      </c>
      <c r="Q165" s="103">
        <f>+P165</f>
        <v>0</v>
      </c>
    </row>
    <row r="166" spans="1:17">
      <c r="A166" s="81" t="s">
        <v>70</v>
      </c>
      <c r="B166" s="81">
        <v>251218</v>
      </c>
      <c r="C166" s="81">
        <v>111190</v>
      </c>
      <c r="D166" s="81">
        <v>61212100</v>
      </c>
      <c r="E166" s="100" t="s">
        <v>81</v>
      </c>
      <c r="F166" s="81" t="str">
        <f t="shared" si="20"/>
        <v>6</v>
      </c>
      <c r="G166" s="81" t="str">
        <f t="shared" si="21"/>
        <v>6121</v>
      </c>
      <c r="H166" s="81" t="str">
        <f t="shared" si="22"/>
        <v>2</v>
      </c>
      <c r="I166" s="81" t="str">
        <f t="shared" si="23"/>
        <v>1</v>
      </c>
      <c r="J166" s="81" t="str">
        <f t="shared" si="24"/>
        <v>00</v>
      </c>
      <c r="K166" s="82">
        <v>1500000</v>
      </c>
      <c r="L166" s="82">
        <v>1500000</v>
      </c>
      <c r="M166" s="82">
        <v>1500000</v>
      </c>
      <c r="N166" s="82">
        <v>0</v>
      </c>
      <c r="O166" s="82"/>
      <c r="P166" s="82"/>
      <c r="Q166" s="103"/>
    </row>
    <row r="167" spans="1:17">
      <c r="A167" s="81" t="s">
        <v>70</v>
      </c>
      <c r="B167" s="81">
        <v>268221</v>
      </c>
      <c r="C167" s="81">
        <v>111190</v>
      </c>
      <c r="D167" s="81">
        <v>61212100</v>
      </c>
      <c r="E167" s="81" t="s">
        <v>75</v>
      </c>
      <c r="F167" s="81" t="str">
        <f t="shared" si="20"/>
        <v>6</v>
      </c>
      <c r="G167" s="81" t="str">
        <f t="shared" si="21"/>
        <v>6121</v>
      </c>
      <c r="H167" s="81" t="str">
        <f t="shared" si="22"/>
        <v>2</v>
      </c>
      <c r="I167" s="81" t="str">
        <f t="shared" si="23"/>
        <v>1</v>
      </c>
      <c r="J167" s="81" t="str">
        <f t="shared" si="24"/>
        <v>00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f>+N167+O167</f>
        <v>0</v>
      </c>
      <c r="Q167" s="103">
        <f>+P167</f>
        <v>0</v>
      </c>
    </row>
    <row r="168" spans="1:17">
      <c r="A168" s="81" t="s">
        <v>70</v>
      </c>
      <c r="B168" s="81">
        <v>269228</v>
      </c>
      <c r="C168" s="81">
        <v>111190</v>
      </c>
      <c r="D168" s="81">
        <v>61212100</v>
      </c>
      <c r="E168" s="81" t="s">
        <v>80</v>
      </c>
      <c r="F168" s="81" t="str">
        <f t="shared" si="20"/>
        <v>6</v>
      </c>
      <c r="G168" s="81" t="str">
        <f t="shared" si="21"/>
        <v>6121</v>
      </c>
      <c r="H168" s="81" t="str">
        <f t="shared" si="22"/>
        <v>2</v>
      </c>
      <c r="I168" s="81" t="str">
        <f t="shared" si="23"/>
        <v>1</v>
      </c>
      <c r="J168" s="81" t="str">
        <f t="shared" si="24"/>
        <v>00</v>
      </c>
      <c r="K168" s="82">
        <v>0</v>
      </c>
      <c r="L168" s="82">
        <v>0</v>
      </c>
      <c r="M168" s="82">
        <v>0</v>
      </c>
      <c r="N168" s="82">
        <v>0</v>
      </c>
      <c r="O168" s="82">
        <v>0</v>
      </c>
      <c r="P168" s="82">
        <f>+N168+O168</f>
        <v>0</v>
      </c>
      <c r="Q168" s="103">
        <f>+P168</f>
        <v>0</v>
      </c>
    </row>
    <row r="169" spans="1:17">
      <c r="A169" s="81" t="s">
        <v>70</v>
      </c>
      <c r="B169" s="81">
        <v>269228</v>
      </c>
      <c r="C169" s="81">
        <v>111190</v>
      </c>
      <c r="D169" s="81">
        <v>61212100</v>
      </c>
      <c r="E169" s="81" t="s">
        <v>81</v>
      </c>
      <c r="F169" s="81" t="str">
        <f t="shared" si="20"/>
        <v>6</v>
      </c>
      <c r="G169" s="81" t="str">
        <f t="shared" si="21"/>
        <v>6121</v>
      </c>
      <c r="H169" s="81" t="str">
        <f t="shared" si="22"/>
        <v>2</v>
      </c>
      <c r="I169" s="81" t="str">
        <f t="shared" si="23"/>
        <v>1</v>
      </c>
      <c r="J169" s="81" t="str">
        <f t="shared" si="24"/>
        <v>00</v>
      </c>
      <c r="K169" s="82">
        <v>0</v>
      </c>
      <c r="L169" s="82">
        <v>0</v>
      </c>
      <c r="M169" s="82">
        <v>0</v>
      </c>
      <c r="N169" s="82">
        <v>0</v>
      </c>
      <c r="O169" s="82">
        <v>0</v>
      </c>
      <c r="P169" s="82">
        <f>+N169+O169</f>
        <v>0</v>
      </c>
      <c r="Q169" s="103">
        <f>+P169</f>
        <v>0</v>
      </c>
    </row>
    <row r="170" spans="1:17">
      <c r="A170" s="81" t="s">
        <v>70</v>
      </c>
      <c r="B170" s="81">
        <v>269228</v>
      </c>
      <c r="C170" s="81">
        <v>111190</v>
      </c>
      <c r="D170" s="81">
        <v>61212100</v>
      </c>
      <c r="E170" s="81" t="s">
        <v>82</v>
      </c>
      <c r="F170" s="81" t="str">
        <f t="shared" si="20"/>
        <v>6</v>
      </c>
      <c r="G170" s="81" t="str">
        <f t="shared" si="21"/>
        <v>6121</v>
      </c>
      <c r="H170" s="81" t="str">
        <f t="shared" si="22"/>
        <v>2</v>
      </c>
      <c r="I170" s="81" t="str">
        <f t="shared" si="23"/>
        <v>1</v>
      </c>
      <c r="J170" s="81" t="str">
        <f t="shared" si="24"/>
        <v>00</v>
      </c>
      <c r="K170" s="82">
        <v>1500000</v>
      </c>
      <c r="L170" s="82">
        <v>1500000</v>
      </c>
      <c r="M170" s="82">
        <v>1500000</v>
      </c>
      <c r="N170" s="82">
        <v>0</v>
      </c>
      <c r="O170" s="82">
        <v>0</v>
      </c>
      <c r="P170" s="82">
        <f>+N170+O170</f>
        <v>0</v>
      </c>
      <c r="Q170" s="103">
        <f>+P170</f>
        <v>0</v>
      </c>
    </row>
    <row r="171" spans="1:17">
      <c r="A171" s="81" t="s">
        <v>70</v>
      </c>
      <c r="B171" s="81">
        <v>269228</v>
      </c>
      <c r="C171" s="81">
        <v>111190</v>
      </c>
      <c r="D171" s="81">
        <v>61212100</v>
      </c>
      <c r="E171" s="81" t="s">
        <v>83</v>
      </c>
      <c r="F171" s="81" t="str">
        <f t="shared" si="20"/>
        <v>6</v>
      </c>
      <c r="G171" s="81" t="str">
        <f t="shared" si="21"/>
        <v>6121</v>
      </c>
      <c r="H171" s="81" t="str">
        <f t="shared" si="22"/>
        <v>2</v>
      </c>
      <c r="I171" s="81" t="str">
        <f t="shared" si="23"/>
        <v>1</v>
      </c>
      <c r="J171" s="81" t="str">
        <f t="shared" si="24"/>
        <v>00</v>
      </c>
      <c r="K171" s="82">
        <v>0</v>
      </c>
      <c r="L171" s="82">
        <v>0</v>
      </c>
      <c r="M171" s="82">
        <v>0</v>
      </c>
      <c r="N171" s="82">
        <v>0</v>
      </c>
      <c r="O171" s="82">
        <v>0</v>
      </c>
      <c r="P171" s="82">
        <f>+N171+O171</f>
        <v>0</v>
      </c>
      <c r="Q171" s="103">
        <f>+P171</f>
        <v>0</v>
      </c>
    </row>
    <row r="172" spans="1:17">
      <c r="A172" s="81" t="s">
        <v>70</v>
      </c>
      <c r="B172" s="81">
        <v>251218</v>
      </c>
      <c r="C172" s="81">
        <v>111190</v>
      </c>
      <c r="D172" s="81">
        <v>61212126</v>
      </c>
      <c r="E172" s="100" t="s">
        <v>80</v>
      </c>
      <c r="F172" s="81" t="str">
        <f t="shared" si="20"/>
        <v>6</v>
      </c>
      <c r="G172" s="81" t="str">
        <f t="shared" si="21"/>
        <v>6121</v>
      </c>
      <c r="H172" s="81" t="str">
        <f t="shared" si="22"/>
        <v>2</v>
      </c>
      <c r="I172" s="81" t="str">
        <f t="shared" si="23"/>
        <v>1</v>
      </c>
      <c r="J172" s="81" t="str">
        <f t="shared" si="24"/>
        <v>26</v>
      </c>
      <c r="K172" s="82">
        <v>1500000</v>
      </c>
      <c r="L172" s="82">
        <v>1500000</v>
      </c>
      <c r="M172" s="82">
        <v>1500000</v>
      </c>
      <c r="N172" s="82">
        <v>0</v>
      </c>
      <c r="O172" s="82"/>
      <c r="P172" s="82"/>
      <c r="Q172" s="103"/>
    </row>
    <row r="173" spans="1:17">
      <c r="A173" s="81" t="s">
        <v>70</v>
      </c>
      <c r="B173" s="81">
        <v>221217</v>
      </c>
      <c r="C173" s="81">
        <v>111190</v>
      </c>
      <c r="D173" s="81">
        <v>61212137</v>
      </c>
      <c r="E173" s="100" t="s">
        <v>84</v>
      </c>
      <c r="F173" s="81" t="str">
        <f t="shared" si="20"/>
        <v>6</v>
      </c>
      <c r="G173" s="81" t="str">
        <f t="shared" si="21"/>
        <v>6121</v>
      </c>
      <c r="H173" s="81" t="str">
        <f t="shared" si="22"/>
        <v>2</v>
      </c>
      <c r="I173" s="81" t="str">
        <f t="shared" si="23"/>
        <v>1</v>
      </c>
      <c r="J173" s="81" t="str">
        <f t="shared" si="24"/>
        <v>37</v>
      </c>
      <c r="K173" s="82">
        <v>18356946</v>
      </c>
      <c r="L173" s="82">
        <v>18356946</v>
      </c>
      <c r="M173" s="82">
        <v>18356946</v>
      </c>
      <c r="N173" s="82">
        <v>0</v>
      </c>
      <c r="O173" s="82"/>
      <c r="P173" s="82"/>
      <c r="Q173" s="103"/>
    </row>
    <row r="174" spans="1:17">
      <c r="A174" s="81" t="s">
        <v>70</v>
      </c>
      <c r="B174" s="81">
        <v>221217</v>
      </c>
      <c r="C174" s="81">
        <v>111190</v>
      </c>
      <c r="D174" s="81">
        <v>61212137</v>
      </c>
      <c r="E174" s="81" t="s">
        <v>77</v>
      </c>
      <c r="F174" s="81" t="str">
        <f t="shared" si="20"/>
        <v>6</v>
      </c>
      <c r="G174" s="81" t="str">
        <f t="shared" si="21"/>
        <v>6121</v>
      </c>
      <c r="H174" s="81" t="str">
        <f t="shared" si="22"/>
        <v>2</v>
      </c>
      <c r="I174" s="81" t="str">
        <f t="shared" si="23"/>
        <v>1</v>
      </c>
      <c r="J174" s="81" t="str">
        <f t="shared" si="24"/>
        <v>37</v>
      </c>
      <c r="K174" s="82">
        <v>5143944.8</v>
      </c>
      <c r="L174" s="82">
        <v>5143944.8</v>
      </c>
      <c r="M174" s="82">
        <v>5143944.8</v>
      </c>
      <c r="N174" s="82">
        <v>0</v>
      </c>
      <c r="O174" s="82">
        <v>0</v>
      </c>
      <c r="P174" s="82">
        <f t="shared" ref="P174:P179" si="25">+N174+O174</f>
        <v>0</v>
      </c>
      <c r="Q174" s="103">
        <f t="shared" ref="Q174:Q179" si="26">+P174</f>
        <v>0</v>
      </c>
    </row>
    <row r="175" spans="1:17">
      <c r="A175" s="81" t="s">
        <v>70</v>
      </c>
      <c r="B175" s="81">
        <v>221217</v>
      </c>
      <c r="C175" s="81">
        <v>111190</v>
      </c>
      <c r="D175" s="81">
        <v>61212137</v>
      </c>
      <c r="E175" s="81" t="s">
        <v>78</v>
      </c>
      <c r="F175" s="81" t="str">
        <f t="shared" si="20"/>
        <v>6</v>
      </c>
      <c r="G175" s="81" t="str">
        <f t="shared" si="21"/>
        <v>6121</v>
      </c>
      <c r="H175" s="81" t="str">
        <f t="shared" si="22"/>
        <v>2</v>
      </c>
      <c r="I175" s="81" t="str">
        <f t="shared" si="23"/>
        <v>1</v>
      </c>
      <c r="J175" s="81" t="str">
        <f t="shared" si="24"/>
        <v>37</v>
      </c>
      <c r="K175" s="82">
        <v>3122971.2</v>
      </c>
      <c r="L175" s="82">
        <v>3122971.2</v>
      </c>
      <c r="M175" s="82">
        <v>3122971.2</v>
      </c>
      <c r="N175" s="82">
        <v>0</v>
      </c>
      <c r="O175" s="82">
        <v>0</v>
      </c>
      <c r="P175" s="82">
        <f t="shared" si="25"/>
        <v>0</v>
      </c>
      <c r="Q175" s="103">
        <f t="shared" si="26"/>
        <v>0</v>
      </c>
    </row>
    <row r="176" spans="1:17">
      <c r="A176" s="81" t="s">
        <v>70</v>
      </c>
      <c r="B176" s="81">
        <v>251217</v>
      </c>
      <c r="C176" s="81">
        <v>111190</v>
      </c>
      <c r="D176" s="81">
        <v>61212137</v>
      </c>
      <c r="E176" s="81" t="s">
        <v>84</v>
      </c>
      <c r="F176" s="81" t="str">
        <f t="shared" si="20"/>
        <v>6</v>
      </c>
      <c r="G176" s="81" t="str">
        <f t="shared" si="21"/>
        <v>6121</v>
      </c>
      <c r="H176" s="81" t="str">
        <f t="shared" si="22"/>
        <v>2</v>
      </c>
      <c r="I176" s="81" t="str">
        <f t="shared" si="23"/>
        <v>1</v>
      </c>
      <c r="J176" s="81" t="str">
        <f t="shared" si="24"/>
        <v>37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f t="shared" si="25"/>
        <v>0</v>
      </c>
      <c r="Q176" s="103">
        <f t="shared" si="26"/>
        <v>0</v>
      </c>
    </row>
    <row r="177" spans="1:17">
      <c r="A177" s="81" t="s">
        <v>70</v>
      </c>
      <c r="B177" s="81">
        <v>221216</v>
      </c>
      <c r="C177" s="81">
        <v>111190</v>
      </c>
      <c r="D177" s="81">
        <v>61412100</v>
      </c>
      <c r="E177" s="81" t="s">
        <v>85</v>
      </c>
      <c r="F177" s="81" t="str">
        <f t="shared" si="20"/>
        <v>6</v>
      </c>
      <c r="G177" s="81" t="str">
        <f t="shared" si="21"/>
        <v>6141</v>
      </c>
      <c r="H177" s="81" t="str">
        <f t="shared" si="22"/>
        <v>2</v>
      </c>
      <c r="I177" s="81" t="str">
        <f t="shared" si="23"/>
        <v>1</v>
      </c>
      <c r="J177" s="81" t="str">
        <f t="shared" si="24"/>
        <v>00</v>
      </c>
      <c r="K177" s="82">
        <v>15834452</v>
      </c>
      <c r="L177" s="82">
        <v>15834452</v>
      </c>
      <c r="M177" s="82">
        <v>15834452</v>
      </c>
      <c r="N177" s="82">
        <v>3464118.1399999997</v>
      </c>
      <c r="O177" s="82">
        <v>0</v>
      </c>
      <c r="P177" s="82">
        <f t="shared" si="25"/>
        <v>3464118.1399999997</v>
      </c>
      <c r="Q177" s="103">
        <f t="shared" si="26"/>
        <v>3464118.1399999997</v>
      </c>
    </row>
    <row r="178" spans="1:17">
      <c r="A178" s="81" t="s">
        <v>70</v>
      </c>
      <c r="B178" s="81">
        <v>224223</v>
      </c>
      <c r="C178" s="81">
        <v>111190</v>
      </c>
      <c r="D178" s="81">
        <v>61412100</v>
      </c>
      <c r="E178" s="81" t="s">
        <v>86</v>
      </c>
      <c r="F178" s="81" t="str">
        <f t="shared" si="20"/>
        <v>6</v>
      </c>
      <c r="G178" s="81" t="str">
        <f t="shared" si="21"/>
        <v>6141</v>
      </c>
      <c r="H178" s="81" t="str">
        <f t="shared" si="22"/>
        <v>2</v>
      </c>
      <c r="I178" s="81" t="str">
        <f t="shared" si="23"/>
        <v>1</v>
      </c>
      <c r="J178" s="81" t="str">
        <f t="shared" si="24"/>
        <v>00</v>
      </c>
      <c r="K178" s="82">
        <v>4201637</v>
      </c>
      <c r="L178" s="82">
        <v>4201637</v>
      </c>
      <c r="M178" s="82">
        <v>4201637</v>
      </c>
      <c r="N178" s="82">
        <v>0</v>
      </c>
      <c r="O178" s="82">
        <v>0</v>
      </c>
      <c r="P178" s="82">
        <f t="shared" si="25"/>
        <v>0</v>
      </c>
      <c r="Q178" s="103">
        <f t="shared" si="26"/>
        <v>0</v>
      </c>
    </row>
    <row r="179" spans="1:17">
      <c r="A179" s="81" t="s">
        <v>70</v>
      </c>
      <c r="B179" s="81">
        <v>221218</v>
      </c>
      <c r="C179" s="81">
        <v>111190</v>
      </c>
      <c r="D179" s="81">
        <v>61512160</v>
      </c>
      <c r="E179" s="81"/>
      <c r="F179" s="81" t="str">
        <f t="shared" si="20"/>
        <v>6</v>
      </c>
      <c r="G179" s="81" t="str">
        <f t="shared" si="21"/>
        <v>6151</v>
      </c>
      <c r="H179" s="81" t="str">
        <f t="shared" si="22"/>
        <v>2</v>
      </c>
      <c r="I179" s="81" t="str">
        <f t="shared" si="23"/>
        <v>1</v>
      </c>
      <c r="J179" s="81" t="str">
        <f t="shared" si="24"/>
        <v>60</v>
      </c>
      <c r="K179" s="82">
        <v>390094.36</v>
      </c>
      <c r="L179" s="82">
        <v>390094.36</v>
      </c>
      <c r="M179" s="82">
        <v>390094.36</v>
      </c>
      <c r="N179" s="82">
        <v>0</v>
      </c>
      <c r="O179" s="82">
        <v>0</v>
      </c>
      <c r="P179" s="82">
        <f t="shared" si="25"/>
        <v>0</v>
      </c>
      <c r="Q179" s="103">
        <f t="shared" si="26"/>
        <v>0</v>
      </c>
    </row>
    <row r="180" spans="1:17">
      <c r="A180" s="84"/>
      <c r="B180" s="84" t="s">
        <v>69</v>
      </c>
      <c r="C180" s="84"/>
      <c r="D180" s="84"/>
      <c r="E180" s="84"/>
      <c r="F180" s="84"/>
      <c r="G180" s="84"/>
      <c r="H180" s="84"/>
      <c r="I180" s="84"/>
      <c r="J180" s="84"/>
      <c r="K180" s="85">
        <f t="shared" ref="K180:Q180" si="27">SUM(K2:K179)</f>
        <v>602467200.60000002</v>
      </c>
      <c r="L180" s="85">
        <f t="shared" si="27"/>
        <v>602467200.60000002</v>
      </c>
      <c r="M180" s="85">
        <f t="shared" si="27"/>
        <v>602467200.60000002</v>
      </c>
      <c r="N180" s="85">
        <f t="shared" si="27"/>
        <v>18626584.450000003</v>
      </c>
      <c r="O180" s="85">
        <f t="shared" si="27"/>
        <v>38808578.420000002</v>
      </c>
      <c r="P180" s="85">
        <f t="shared" si="27"/>
        <v>57435162.870000005</v>
      </c>
      <c r="Q180" s="85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2024-04-09T20:04:48Z</cp:lastPrinted>
  <dcterms:created xsi:type="dcterms:W3CDTF">2019-04-10T00:12:30Z</dcterms:created>
  <dcterms:modified xsi:type="dcterms:W3CDTF">2024-04-09T20:04:51Z</dcterms:modified>
</cp:coreProperties>
</file>