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MINISTRACIONES\2024\6.- JUNIO\"/>
    </mc:Choice>
  </mc:AlternateContent>
  <bookViews>
    <workbookView xWindow="0" yWindow="0" windowWidth="28800" windowHeight="1213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(2)'!$A$9:$AB$227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(2)'!$C$1:$R$235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Q223" i="47" l="1"/>
  <c r="R223" i="47"/>
  <c r="Q224" i="47"/>
  <c r="R224" i="47"/>
  <c r="Q225" i="47"/>
  <c r="R225" i="47"/>
  <c r="Q226" i="47"/>
  <c r="R226" i="47"/>
  <c r="Q10" i="47"/>
  <c r="M227" i="47"/>
  <c r="N227" i="47"/>
  <c r="O227" i="47"/>
  <c r="P227" i="47"/>
  <c r="L227" i="47"/>
  <c r="Q218" i="47" l="1"/>
  <c r="R218" i="47" s="1"/>
  <c r="Q219" i="47"/>
  <c r="R219" i="47" s="1"/>
  <c r="Q220" i="47"/>
  <c r="R220" i="47" s="1"/>
  <c r="Q221" i="47"/>
  <c r="R221" i="47" s="1"/>
  <c r="Q222" i="47"/>
  <c r="R222" i="47" s="1"/>
  <c r="Q212" i="47" l="1"/>
  <c r="R212" i="47" s="1"/>
  <c r="Q213" i="47"/>
  <c r="R213" i="47" s="1"/>
  <c r="Q214" i="47"/>
  <c r="R214" i="47" s="1"/>
  <c r="Q215" i="47"/>
  <c r="R215" i="47" s="1"/>
  <c r="Q216" i="47"/>
  <c r="R216" i="47" s="1"/>
  <c r="Q217" i="47"/>
  <c r="R217" i="47" s="1"/>
  <c r="Q11" i="47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R181" i="47" l="1"/>
  <c r="R182" i="47"/>
  <c r="R183" i="47"/>
  <c r="R184" i="47"/>
  <c r="R185" i="47"/>
  <c r="R186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1" i="47"/>
  <c r="R202" i="47"/>
  <c r="R203" i="47"/>
  <c r="R204" i="47"/>
  <c r="R205" i="47"/>
  <c r="R206" i="47"/>
  <c r="R207" i="47"/>
  <c r="R208" i="47"/>
  <c r="R209" i="47"/>
  <c r="R210" i="47"/>
  <c r="R211" i="47"/>
  <c r="E423" i="19" l="1"/>
  <c r="F487" i="19" l="1"/>
  <c r="E487" i="19"/>
  <c r="E486" i="19"/>
  <c r="E485" i="19"/>
  <c r="E484" i="19"/>
  <c r="F485" i="19" l="1"/>
  <c r="F486" i="19"/>
  <c r="J180" i="47"/>
  <c r="I180" i="47"/>
  <c r="H180" i="47"/>
  <c r="J179" i="47"/>
  <c r="I179" i="47"/>
  <c r="H179" i="47"/>
  <c r="J178" i="47"/>
  <c r="I178" i="47"/>
  <c r="H178" i="47"/>
  <c r="J177" i="47"/>
  <c r="I177" i="47"/>
  <c r="H177" i="47"/>
  <c r="J176" i="47"/>
  <c r="I176" i="47"/>
  <c r="H176" i="47"/>
  <c r="J175" i="47"/>
  <c r="I175" i="47"/>
  <c r="H175" i="47"/>
  <c r="J174" i="47"/>
  <c r="I174" i="47"/>
  <c r="H174" i="47"/>
  <c r="J173" i="47"/>
  <c r="I173" i="47"/>
  <c r="H173" i="47"/>
  <c r="J172" i="47"/>
  <c r="I172" i="47"/>
  <c r="H172" i="47"/>
  <c r="J171" i="47"/>
  <c r="I171" i="47"/>
  <c r="H171" i="47"/>
  <c r="J170" i="47"/>
  <c r="I170" i="47"/>
  <c r="H170" i="47"/>
  <c r="J169" i="47"/>
  <c r="I169" i="47"/>
  <c r="H169" i="47"/>
  <c r="J168" i="47"/>
  <c r="I168" i="47"/>
  <c r="H168" i="47"/>
  <c r="J167" i="47"/>
  <c r="I167" i="47"/>
  <c r="H167" i="47"/>
  <c r="J166" i="47"/>
  <c r="I166" i="47"/>
  <c r="H166" i="47"/>
  <c r="J165" i="47"/>
  <c r="I165" i="47"/>
  <c r="H165" i="47"/>
  <c r="J164" i="47"/>
  <c r="I164" i="47"/>
  <c r="H164" i="47"/>
  <c r="J163" i="47"/>
  <c r="I163" i="47"/>
  <c r="H163" i="47"/>
  <c r="J162" i="47"/>
  <c r="I162" i="47"/>
  <c r="H162" i="47"/>
  <c r="J161" i="47"/>
  <c r="I161" i="47"/>
  <c r="H161" i="47"/>
  <c r="J160" i="47"/>
  <c r="I160" i="47"/>
  <c r="H160" i="47"/>
  <c r="J159" i="47"/>
  <c r="I159" i="47"/>
  <c r="H159" i="47"/>
  <c r="J158" i="47"/>
  <c r="I158" i="47"/>
  <c r="H158" i="47"/>
  <c r="J157" i="47"/>
  <c r="I157" i="47"/>
  <c r="H157" i="47"/>
  <c r="J156" i="47"/>
  <c r="I156" i="47"/>
  <c r="H156" i="47"/>
  <c r="J155" i="47"/>
  <c r="I155" i="47"/>
  <c r="H155" i="47"/>
  <c r="J154" i="47"/>
  <c r="I154" i="47"/>
  <c r="H154" i="47"/>
  <c r="J153" i="47"/>
  <c r="I153" i="47"/>
  <c r="H153" i="47"/>
  <c r="J152" i="47"/>
  <c r="I152" i="47"/>
  <c r="H152" i="47"/>
  <c r="J151" i="47"/>
  <c r="I151" i="47"/>
  <c r="H151" i="47"/>
  <c r="J150" i="47"/>
  <c r="I150" i="47"/>
  <c r="H150" i="47"/>
  <c r="J149" i="47"/>
  <c r="I149" i="47"/>
  <c r="H149" i="47"/>
  <c r="J148" i="47"/>
  <c r="I148" i="47"/>
  <c r="H148" i="47"/>
  <c r="J147" i="47"/>
  <c r="I147" i="47"/>
  <c r="H147" i="47"/>
  <c r="J146" i="47"/>
  <c r="I146" i="47"/>
  <c r="H146" i="47"/>
  <c r="J145" i="47"/>
  <c r="I145" i="47"/>
  <c r="H145" i="47"/>
  <c r="J144" i="47"/>
  <c r="I144" i="47"/>
  <c r="H144" i="47"/>
  <c r="J143" i="47"/>
  <c r="I143" i="47"/>
  <c r="H143" i="47"/>
  <c r="J142" i="47"/>
  <c r="I142" i="47"/>
  <c r="H142" i="47"/>
  <c r="J141" i="47"/>
  <c r="I141" i="47"/>
  <c r="H141" i="47"/>
  <c r="J140" i="47"/>
  <c r="I140" i="47"/>
  <c r="H140" i="47"/>
  <c r="J139" i="47"/>
  <c r="I139" i="47"/>
  <c r="H139" i="47"/>
  <c r="J138" i="47"/>
  <c r="I138" i="47"/>
  <c r="H138" i="47"/>
  <c r="J137" i="47"/>
  <c r="I137" i="47"/>
  <c r="H137" i="47"/>
  <c r="J136" i="47"/>
  <c r="I136" i="47"/>
  <c r="H136" i="47"/>
  <c r="J135" i="47"/>
  <c r="I135" i="47"/>
  <c r="H135" i="47"/>
  <c r="J134" i="47"/>
  <c r="I134" i="47"/>
  <c r="H134" i="47"/>
  <c r="J133" i="47"/>
  <c r="I133" i="47"/>
  <c r="H133" i="47"/>
  <c r="J132" i="47"/>
  <c r="I132" i="47"/>
  <c r="H132" i="47"/>
  <c r="J131" i="47"/>
  <c r="I131" i="47"/>
  <c r="H131" i="47"/>
  <c r="J130" i="47"/>
  <c r="I130" i="47"/>
  <c r="H130" i="47"/>
  <c r="J129" i="47"/>
  <c r="I129" i="47"/>
  <c r="H129" i="47"/>
  <c r="J128" i="47"/>
  <c r="I128" i="47"/>
  <c r="H128" i="47"/>
  <c r="J127" i="47"/>
  <c r="I127" i="47"/>
  <c r="H127" i="47"/>
  <c r="J126" i="47"/>
  <c r="I126" i="47"/>
  <c r="H126" i="47"/>
  <c r="J125" i="47"/>
  <c r="I125" i="47"/>
  <c r="H125" i="47"/>
  <c r="J124" i="47"/>
  <c r="I124" i="47"/>
  <c r="H124" i="47"/>
  <c r="J123" i="47"/>
  <c r="I123" i="47"/>
  <c r="H123" i="47"/>
  <c r="J122" i="47"/>
  <c r="I122" i="47"/>
  <c r="H122" i="47"/>
  <c r="J121" i="47"/>
  <c r="I121" i="47"/>
  <c r="H121" i="47"/>
  <c r="J120" i="47"/>
  <c r="I120" i="47"/>
  <c r="H120" i="47"/>
  <c r="J119" i="47"/>
  <c r="I119" i="47"/>
  <c r="H119" i="47"/>
  <c r="J118" i="47"/>
  <c r="I118" i="47"/>
  <c r="H118" i="47"/>
  <c r="J117" i="47"/>
  <c r="I117" i="47"/>
  <c r="H117" i="47"/>
  <c r="J116" i="47"/>
  <c r="I116" i="47"/>
  <c r="H116" i="47"/>
  <c r="J115" i="47"/>
  <c r="I115" i="47"/>
  <c r="H115" i="47"/>
  <c r="J114" i="47"/>
  <c r="I114" i="47"/>
  <c r="H114" i="47"/>
  <c r="J113" i="47"/>
  <c r="I113" i="47"/>
  <c r="H113" i="47"/>
  <c r="J112" i="47"/>
  <c r="I112" i="47"/>
  <c r="H112" i="47"/>
  <c r="J111" i="47"/>
  <c r="I111" i="47"/>
  <c r="H111" i="47"/>
  <c r="J110" i="47"/>
  <c r="I110" i="47"/>
  <c r="H110" i="47"/>
  <c r="J109" i="47"/>
  <c r="I109" i="47"/>
  <c r="H109" i="47"/>
  <c r="J108" i="47"/>
  <c r="I108" i="47"/>
  <c r="H108" i="47"/>
  <c r="J107" i="47"/>
  <c r="I107" i="47"/>
  <c r="H107" i="47"/>
  <c r="J106" i="47"/>
  <c r="I106" i="47"/>
  <c r="H106" i="47"/>
  <c r="J105" i="47"/>
  <c r="I105" i="47"/>
  <c r="H105" i="47"/>
  <c r="J104" i="47"/>
  <c r="I104" i="47"/>
  <c r="H104" i="47"/>
  <c r="J103" i="47"/>
  <c r="I103" i="47"/>
  <c r="H103" i="47"/>
  <c r="J102" i="47"/>
  <c r="I102" i="47"/>
  <c r="H102" i="47"/>
  <c r="J101" i="47"/>
  <c r="I101" i="47"/>
  <c r="H101" i="47"/>
  <c r="J100" i="47"/>
  <c r="I100" i="47"/>
  <c r="H100" i="47"/>
  <c r="J99" i="47"/>
  <c r="I99" i="47"/>
  <c r="H99" i="47"/>
  <c r="J98" i="47"/>
  <c r="I98" i="47"/>
  <c r="H98" i="47"/>
  <c r="J97" i="47"/>
  <c r="I97" i="47"/>
  <c r="H97" i="47"/>
  <c r="J96" i="47"/>
  <c r="I96" i="47"/>
  <c r="H96" i="47"/>
  <c r="J95" i="47"/>
  <c r="I95" i="47"/>
  <c r="H95" i="47"/>
  <c r="J94" i="47"/>
  <c r="I94" i="47"/>
  <c r="H94" i="47"/>
  <c r="J93" i="47"/>
  <c r="I93" i="47"/>
  <c r="H93" i="47"/>
  <c r="J92" i="47"/>
  <c r="I92" i="47"/>
  <c r="H92" i="47"/>
  <c r="J91" i="47"/>
  <c r="I91" i="47"/>
  <c r="H91" i="47"/>
  <c r="J90" i="47"/>
  <c r="I90" i="47"/>
  <c r="H90" i="47"/>
  <c r="J89" i="47"/>
  <c r="I89" i="47"/>
  <c r="H89" i="47"/>
  <c r="J88" i="47"/>
  <c r="I88" i="47"/>
  <c r="H88" i="47"/>
  <c r="J87" i="47"/>
  <c r="I87" i="47"/>
  <c r="H87" i="47"/>
  <c r="J86" i="47"/>
  <c r="I86" i="47"/>
  <c r="H86" i="47"/>
  <c r="J85" i="47"/>
  <c r="I85" i="47"/>
  <c r="H85" i="47"/>
  <c r="J84" i="47"/>
  <c r="I84" i="47"/>
  <c r="H84" i="47"/>
  <c r="J83" i="47"/>
  <c r="I83" i="47"/>
  <c r="H83" i="47"/>
  <c r="J82" i="47"/>
  <c r="I82" i="47"/>
  <c r="H82" i="47"/>
  <c r="J81" i="47"/>
  <c r="I81" i="47"/>
  <c r="H81" i="47"/>
  <c r="J80" i="47"/>
  <c r="I80" i="47"/>
  <c r="H80" i="47"/>
  <c r="J79" i="47"/>
  <c r="I79" i="47"/>
  <c r="H79" i="47"/>
  <c r="J78" i="47"/>
  <c r="I78" i="47"/>
  <c r="H78" i="47"/>
  <c r="J77" i="47"/>
  <c r="I77" i="47"/>
  <c r="H77" i="47"/>
  <c r="J76" i="47"/>
  <c r="I76" i="47"/>
  <c r="H76" i="47"/>
  <c r="J75" i="47"/>
  <c r="I75" i="47"/>
  <c r="H75" i="47"/>
  <c r="J74" i="47"/>
  <c r="I74" i="47"/>
  <c r="H74" i="47"/>
  <c r="J73" i="47"/>
  <c r="I73" i="47"/>
  <c r="H73" i="47"/>
  <c r="J72" i="47"/>
  <c r="I72" i="47"/>
  <c r="H72" i="47"/>
  <c r="J71" i="47"/>
  <c r="I71" i="47"/>
  <c r="H71" i="47"/>
  <c r="J70" i="47"/>
  <c r="I70" i="47"/>
  <c r="H70" i="47"/>
  <c r="J69" i="47"/>
  <c r="I69" i="47"/>
  <c r="H69" i="47"/>
  <c r="J68" i="47"/>
  <c r="I68" i="47"/>
  <c r="H68" i="47"/>
  <c r="J67" i="47"/>
  <c r="I67" i="47"/>
  <c r="H67" i="47"/>
  <c r="J66" i="47"/>
  <c r="I66" i="47"/>
  <c r="H66" i="47"/>
  <c r="J65" i="47"/>
  <c r="I65" i="47"/>
  <c r="H65" i="47"/>
  <c r="J64" i="47"/>
  <c r="I64" i="47"/>
  <c r="H64" i="47"/>
  <c r="J63" i="47"/>
  <c r="I63" i="47"/>
  <c r="H63" i="47"/>
  <c r="J62" i="47"/>
  <c r="I62" i="47"/>
  <c r="H62" i="47"/>
  <c r="J61" i="47"/>
  <c r="I61" i="47"/>
  <c r="H61" i="47"/>
  <c r="J60" i="47"/>
  <c r="I60" i="47"/>
  <c r="H60" i="47"/>
  <c r="J59" i="47"/>
  <c r="I59" i="47"/>
  <c r="H59" i="47"/>
  <c r="J58" i="47"/>
  <c r="I58" i="47"/>
  <c r="H58" i="47"/>
  <c r="J57" i="47"/>
  <c r="I57" i="47"/>
  <c r="H57" i="47"/>
  <c r="J56" i="47"/>
  <c r="I56" i="47"/>
  <c r="H56" i="47"/>
  <c r="J55" i="47"/>
  <c r="I55" i="47"/>
  <c r="H55" i="47"/>
  <c r="J54" i="47"/>
  <c r="I54" i="47"/>
  <c r="H54" i="47"/>
  <c r="J53" i="47"/>
  <c r="I53" i="47"/>
  <c r="H53" i="47"/>
  <c r="J52" i="47"/>
  <c r="I52" i="47"/>
  <c r="H52" i="47"/>
  <c r="J51" i="47"/>
  <c r="I51" i="47"/>
  <c r="H51" i="47"/>
  <c r="J50" i="47"/>
  <c r="I50" i="47"/>
  <c r="H50" i="47"/>
  <c r="J49" i="47"/>
  <c r="I49" i="47"/>
  <c r="H49" i="47"/>
  <c r="J48" i="47"/>
  <c r="I48" i="47"/>
  <c r="H48" i="47"/>
  <c r="J47" i="47"/>
  <c r="I47" i="47"/>
  <c r="H47" i="47"/>
  <c r="J46" i="47"/>
  <c r="I46" i="47"/>
  <c r="H46" i="47"/>
  <c r="J45" i="47"/>
  <c r="I45" i="47"/>
  <c r="H45" i="47"/>
  <c r="J44" i="47"/>
  <c r="I44" i="47"/>
  <c r="H44" i="47"/>
  <c r="J43" i="47"/>
  <c r="I43" i="47"/>
  <c r="H43" i="47"/>
  <c r="J42" i="47"/>
  <c r="I42" i="47"/>
  <c r="H42" i="47"/>
  <c r="J41" i="47"/>
  <c r="I41" i="47"/>
  <c r="H41" i="47"/>
  <c r="J40" i="47"/>
  <c r="I40" i="47"/>
  <c r="H40" i="47"/>
  <c r="J39" i="47"/>
  <c r="I39" i="47"/>
  <c r="H39" i="47"/>
  <c r="J38" i="47"/>
  <c r="I38" i="47"/>
  <c r="H38" i="47"/>
  <c r="J37" i="47"/>
  <c r="I37" i="47"/>
  <c r="H37" i="47"/>
  <c r="J36" i="47"/>
  <c r="I36" i="47"/>
  <c r="H36" i="47"/>
  <c r="J35" i="47"/>
  <c r="I35" i="47"/>
  <c r="H35" i="47"/>
  <c r="J34" i="47"/>
  <c r="I34" i="47"/>
  <c r="H34" i="47"/>
  <c r="J33" i="47"/>
  <c r="I33" i="47"/>
  <c r="H33" i="47"/>
  <c r="J32" i="47"/>
  <c r="I32" i="47"/>
  <c r="H32" i="47"/>
  <c r="J31" i="47"/>
  <c r="I31" i="47"/>
  <c r="H31" i="47"/>
  <c r="J30" i="47"/>
  <c r="I30" i="47"/>
  <c r="H30" i="47"/>
  <c r="J29" i="47"/>
  <c r="I29" i="47"/>
  <c r="H29" i="47"/>
  <c r="J28" i="47"/>
  <c r="I28" i="47"/>
  <c r="H28" i="47"/>
  <c r="J27" i="47"/>
  <c r="I27" i="47"/>
  <c r="H27" i="47"/>
  <c r="J26" i="47"/>
  <c r="I26" i="47"/>
  <c r="H26" i="47"/>
  <c r="J25" i="47"/>
  <c r="I25" i="47"/>
  <c r="H25" i="47"/>
  <c r="J24" i="47"/>
  <c r="I24" i="47"/>
  <c r="H24" i="47"/>
  <c r="J23" i="47"/>
  <c r="I23" i="47"/>
  <c r="H23" i="47"/>
  <c r="J22" i="47"/>
  <c r="I22" i="47"/>
  <c r="H22" i="47"/>
  <c r="J21" i="47"/>
  <c r="I21" i="47"/>
  <c r="H21" i="47"/>
  <c r="J20" i="47"/>
  <c r="I20" i="47"/>
  <c r="H20" i="47"/>
  <c r="J19" i="47"/>
  <c r="I19" i="47"/>
  <c r="H19" i="47"/>
  <c r="J18" i="47"/>
  <c r="I18" i="47"/>
  <c r="H18" i="47"/>
  <c r="J17" i="47"/>
  <c r="I17" i="47"/>
  <c r="H17" i="47"/>
  <c r="J16" i="47"/>
  <c r="I16" i="47"/>
  <c r="H16" i="47"/>
  <c r="J15" i="47"/>
  <c r="I15" i="47"/>
  <c r="H15" i="47"/>
  <c r="J14" i="47"/>
  <c r="I14" i="47"/>
  <c r="H14" i="47"/>
  <c r="J13" i="47"/>
  <c r="I13" i="47"/>
  <c r="H13" i="47"/>
  <c r="J12" i="47"/>
  <c r="I12" i="47"/>
  <c r="H12" i="47"/>
  <c r="J11" i="47"/>
  <c r="I11" i="47"/>
  <c r="H11" i="47"/>
  <c r="F452" i="19"/>
  <c r="Q227" i="47"/>
  <c r="K10" i="47"/>
  <c r="J10" i="47"/>
  <c r="I10" i="47"/>
  <c r="H10" i="47"/>
  <c r="R10" i="47" l="1"/>
  <c r="K180" i="47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4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 l="1"/>
  <c r="R11" i="47" l="1"/>
  <c r="G426" i="19" l="1"/>
  <c r="G431" i="19"/>
  <c r="G430" i="19"/>
  <c r="E439" i="19" l="1"/>
  <c r="F439" i="19" l="1"/>
  <c r="E428" i="19" l="1"/>
  <c r="F428" i="19"/>
  <c r="R13" i="47" l="1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72" i="47"/>
  <c r="R86" i="47"/>
  <c r="R91" i="47"/>
  <c r="R92" i="47"/>
  <c r="R100" i="47"/>
  <c r="R101" i="47"/>
  <c r="R102" i="47"/>
  <c r="R103" i="47"/>
  <c r="R104" i="47"/>
  <c r="R105" i="47"/>
  <c r="R106" i="47"/>
  <c r="R107" i="47"/>
  <c r="R108" i="47"/>
  <c r="R109" i="47"/>
  <c r="R110" i="47"/>
  <c r="R111" i="47"/>
  <c r="R112" i="47"/>
  <c r="R113" i="47"/>
  <c r="R117" i="47"/>
  <c r="R118" i="47"/>
  <c r="R119" i="47"/>
  <c r="R120" i="47"/>
  <c r="R121" i="47"/>
  <c r="R122" i="47"/>
  <c r="R123" i="47"/>
  <c r="R124" i="47"/>
  <c r="R125" i="47"/>
  <c r="R126" i="47"/>
  <c r="R127" i="47"/>
  <c r="R128" i="47"/>
  <c r="R129" i="47"/>
  <c r="R130" i="47"/>
  <c r="R131" i="47"/>
  <c r="R132" i="47"/>
  <c r="R133" i="47"/>
  <c r="R134" i="47"/>
  <c r="R135" i="47"/>
  <c r="R136" i="47"/>
  <c r="R140" i="47"/>
  <c r="R141" i="47"/>
  <c r="R142" i="47"/>
  <c r="R143" i="47"/>
  <c r="R145" i="47"/>
  <c r="R148" i="47"/>
  <c r="R149" i="47"/>
  <c r="R150" i="47"/>
  <c r="R151" i="47"/>
  <c r="R152" i="47"/>
  <c r="R153" i="47"/>
  <c r="R154" i="47"/>
  <c r="R155" i="47"/>
  <c r="R156" i="47"/>
  <c r="R157" i="47"/>
  <c r="R158" i="47"/>
  <c r="R159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62" i="47"/>
  <c r="R63" i="47"/>
  <c r="R64" i="47"/>
  <c r="R65" i="47"/>
  <c r="R66" i="47"/>
  <c r="R67" i="47"/>
  <c r="R68" i="47"/>
  <c r="R69" i="47"/>
  <c r="R70" i="47"/>
  <c r="R71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87" i="47"/>
  <c r="R88" i="47"/>
  <c r="R89" i="47"/>
  <c r="R90" i="47"/>
  <c r="R93" i="47"/>
  <c r="R94" i="47"/>
  <c r="R95" i="47"/>
  <c r="R96" i="47"/>
  <c r="R97" i="47"/>
  <c r="R98" i="47"/>
  <c r="R99" i="47"/>
  <c r="R114" i="47"/>
  <c r="R115" i="47"/>
  <c r="R116" i="47"/>
  <c r="R137" i="47"/>
  <c r="R138" i="47"/>
  <c r="R139" i="47"/>
  <c r="R144" i="47"/>
  <c r="R146" i="47"/>
  <c r="R147" i="47"/>
  <c r="R12" i="47" l="1"/>
  <c r="R227" i="47" s="1"/>
  <c r="AE175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F470" i="19" l="1"/>
  <c r="G471" i="19" l="1"/>
  <c r="F419" i="19" l="1"/>
  <c r="X227" i="47" l="1"/>
  <c r="Y227" i="47"/>
  <c r="Z227" i="47"/>
  <c r="AA227" i="47"/>
  <c r="X171" i="47" l="1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70" i="47"/>
  <c r="Y170" i="47"/>
  <c r="Z170" i="47"/>
  <c r="AA170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4" i="47"/>
  <c r="Y154" i="47"/>
  <c r="Z154" i="47"/>
  <c r="AA154" i="47"/>
  <c r="X155" i="47"/>
  <c r="Y155" i="47"/>
  <c r="Z155" i="47"/>
  <c r="AA155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47" i="47"/>
  <c r="Y147" i="47"/>
  <c r="Z147" i="47"/>
  <c r="AA147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17" i="47"/>
  <c r="Y117" i="47"/>
  <c r="Z117" i="47"/>
  <c r="AA117" i="47"/>
  <c r="X115" i="47"/>
  <c r="Y115" i="47"/>
  <c r="Z115" i="47"/>
  <c r="AA115" i="47"/>
  <c r="X116" i="47"/>
  <c r="Y116" i="47"/>
  <c r="Z116" i="47"/>
  <c r="AA116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8" i="47"/>
  <c r="Y108" i="47"/>
  <c r="Z108" i="47"/>
  <c r="AA108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2" i="47"/>
  <c r="Y102" i="47"/>
  <c r="Z102" i="47"/>
  <c r="AA102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0" i="47"/>
  <c r="Y90" i="47"/>
  <c r="Z90" i="47"/>
  <c r="AA90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89" i="47"/>
  <c r="Y89" i="47"/>
  <c r="Z89" i="47"/>
  <c r="AA89" i="47"/>
  <c r="X80" i="47"/>
  <c r="Y80" i="47"/>
  <c r="Z80" i="47"/>
  <c r="AA80" i="47"/>
  <c r="X81" i="47"/>
  <c r="Y81" i="47"/>
  <c r="Z81" i="47"/>
  <c r="AA81" i="47"/>
  <c r="X79" i="47"/>
  <c r="Y79" i="47"/>
  <c r="Z79" i="47"/>
  <c r="AA79" i="47"/>
  <c r="X77" i="47"/>
  <c r="Y77" i="47"/>
  <c r="Z77" i="47"/>
  <c r="AA77" i="47"/>
  <c r="X78" i="47"/>
  <c r="Y78" i="47"/>
  <c r="Z78" i="47"/>
  <c r="AA78" i="47"/>
  <c r="X76" i="47"/>
  <c r="Y76" i="47"/>
  <c r="Z76" i="47"/>
  <c r="AA76" i="47"/>
  <c r="X75" i="47"/>
  <c r="Y75" i="47"/>
  <c r="Z75" i="47"/>
  <c r="AA7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9" i="47"/>
  <c r="Y39" i="47"/>
  <c r="Z39" i="47"/>
  <c r="AA39" i="47"/>
  <c r="X40" i="47"/>
  <c r="Y40" i="47"/>
  <c r="Z40" i="47"/>
  <c r="AA40" i="47"/>
  <c r="X41" i="47"/>
  <c r="Y41" i="47"/>
  <c r="Z41" i="47"/>
  <c r="AA41" i="47"/>
  <c r="X38" i="47"/>
  <c r="Y38" i="47"/>
  <c r="Z38" i="47"/>
  <c r="AA38" i="47"/>
  <c r="X37" i="47"/>
  <c r="Y37" i="47"/>
  <c r="Z37" i="47"/>
  <c r="AA37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12" i="47"/>
  <c r="Y12" i="47"/>
  <c r="Z12" i="47"/>
  <c r="AA12" i="47"/>
  <c r="X13" i="47"/>
  <c r="Y13" i="47"/>
  <c r="Z13" i="47"/>
  <c r="AA13" i="47"/>
  <c r="F423" i="19"/>
  <c r="F421" i="19" l="1"/>
  <c r="E457" i="19"/>
  <c r="K11" i="47" l="1"/>
  <c r="AA11" i="47" l="1"/>
  <c r="Z11" i="47"/>
  <c r="Y11" i="47"/>
  <c r="X11" i="47"/>
  <c r="F481" i="19" l="1"/>
  <c r="F480" i="19"/>
  <c r="F479" i="19"/>
  <c r="G459" i="19"/>
  <c r="G458" i="19"/>
  <c r="F457" i="19"/>
  <c r="AB175" i="47" l="1"/>
  <c r="AB174" i="47"/>
  <c r="AB173" i="47"/>
  <c r="B175" i="47"/>
  <c r="AB172" i="47"/>
  <c r="B174" i="47"/>
  <c r="AB171" i="47"/>
  <c r="B173" i="47"/>
  <c r="B172" i="47"/>
  <c r="B171" i="47"/>
  <c r="AB170" i="47"/>
  <c r="B170" i="47"/>
  <c r="AB168" i="47"/>
  <c r="B168" i="47"/>
  <c r="AB155" i="47"/>
  <c r="AB153" i="47"/>
  <c r="B155" i="47"/>
  <c r="AB150" i="47"/>
  <c r="B153" i="47"/>
  <c r="AB146" i="47"/>
  <c r="B150" i="47"/>
  <c r="AB145" i="47"/>
  <c r="B146" i="47"/>
  <c r="AB144" i="47"/>
  <c r="B145" i="47"/>
  <c r="B144" i="47"/>
  <c r="B142" i="47"/>
  <c r="B141" i="47"/>
  <c r="B140" i="47"/>
  <c r="B139" i="47"/>
  <c r="B137" i="47"/>
  <c r="B136" i="47"/>
  <c r="B134" i="47"/>
  <c r="B133" i="47"/>
  <c r="B132" i="47"/>
  <c r="B122" i="47"/>
  <c r="AB120" i="47"/>
  <c r="B121" i="47"/>
  <c r="AB119" i="47"/>
  <c r="AB118" i="47"/>
  <c r="B120" i="47"/>
  <c r="AB116" i="47"/>
  <c r="B119" i="47"/>
  <c r="AB115" i="47"/>
  <c r="B118" i="47"/>
  <c r="AB113" i="47"/>
  <c r="B116" i="47"/>
  <c r="B115" i="47"/>
  <c r="AB112" i="47"/>
  <c r="B113" i="47"/>
  <c r="B112" i="47"/>
  <c r="AB111" i="47"/>
  <c r="AB110" i="47"/>
  <c r="B111" i="47"/>
  <c r="B110" i="47"/>
  <c r="B109" i="47"/>
  <c r="B107" i="47"/>
  <c r="B106" i="47"/>
  <c r="B105" i="47"/>
  <c r="B104" i="47"/>
  <c r="B103" i="47"/>
  <c r="B101" i="47"/>
  <c r="B100" i="47"/>
  <c r="B99" i="47"/>
  <c r="B96" i="47"/>
  <c r="AB93" i="47"/>
  <c r="B95" i="47"/>
  <c r="B94" i="47"/>
  <c r="B93" i="47"/>
  <c r="AB92" i="47"/>
  <c r="B92" i="47"/>
  <c r="AB91" i="47"/>
  <c r="B91" i="47"/>
  <c r="AB89" i="47"/>
  <c r="B89" i="47"/>
  <c r="B88" i="47"/>
  <c r="B87" i="47"/>
  <c r="B86" i="47"/>
  <c r="B85" i="47"/>
  <c r="B84" i="47"/>
  <c r="B83" i="47"/>
  <c r="B82" i="47"/>
  <c r="B81" i="47"/>
  <c r="B80" i="47"/>
  <c r="B78" i="47"/>
  <c r="B77" i="47"/>
  <c r="B76" i="47"/>
  <c r="AB73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33" i="47" l="1"/>
  <c r="AB121" i="47"/>
  <c r="AB80" i="47"/>
  <c r="AB122" i="47"/>
  <c r="AB77" i="47"/>
  <c r="AB78" i="47"/>
  <c r="AB86" i="47"/>
  <c r="AB104" i="47"/>
  <c r="AB105" i="47"/>
  <c r="AB106" i="47"/>
  <c r="AB35" i="47"/>
  <c r="AB81" i="47"/>
  <c r="AB13" i="47"/>
  <c r="AB19" i="47"/>
  <c r="AB85" i="47"/>
  <c r="AB99" i="47"/>
  <c r="AB100" i="47"/>
  <c r="AB101" i="47"/>
  <c r="AB103" i="47"/>
  <c r="AB74" i="47"/>
  <c r="AB53" i="47"/>
  <c r="AB87" i="47"/>
  <c r="AB132" i="47"/>
  <c r="AB34" i="47"/>
  <c r="AB88" i="47"/>
  <c r="AB57" i="47"/>
  <c r="AB23" i="47"/>
  <c r="AB60" i="47"/>
  <c r="AB76" i="47"/>
  <c r="AB94" i="47"/>
  <c r="AB95" i="47"/>
  <c r="AB96" i="47"/>
  <c r="AB134" i="47"/>
  <c r="AB22" i="47"/>
  <c r="AB37" i="47"/>
  <c r="AB51" i="47"/>
  <c r="AB83" i="47"/>
  <c r="AB21" i="47"/>
  <c r="AB54" i="47"/>
  <c r="AB66" i="47"/>
  <c r="AB82" i="47"/>
  <c r="AB20" i="47"/>
  <c r="AB24" i="47"/>
  <c r="AB36" i="47"/>
  <c r="AB38" i="47"/>
  <c r="AB47" i="47"/>
  <c r="AB55" i="47"/>
  <c r="AB107" i="47"/>
  <c r="AB52" i="47"/>
  <c r="AB58" i="47"/>
  <c r="AB63" i="47"/>
  <c r="AB70" i="47"/>
  <c r="AB109" i="47"/>
  <c r="AB136" i="47"/>
  <c r="AB139" i="47"/>
  <c r="AB141" i="47"/>
  <c r="AB50" i="47"/>
  <c r="AB56" i="47"/>
  <c r="AB64" i="47"/>
  <c r="AB69" i="47"/>
  <c r="AB135" i="47"/>
  <c r="AB137" i="47"/>
  <c r="AB140" i="47"/>
  <c r="AB142" i="47"/>
  <c r="AB84" i="47"/>
  <c r="G446" i="19" l="1"/>
  <c r="G485" i="19" s="1"/>
  <c r="G447" i="19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E444" i="19" l="1"/>
  <c r="C8" i="45" l="1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D21" i="42" l="1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D15" i="45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57" i="19" l="1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79" i="19"/>
  <c r="G477" i="19" s="1"/>
  <c r="E477" i="19"/>
  <c r="E450" i="19"/>
  <c r="E435" i="19" s="1"/>
  <c r="G452" i="19"/>
  <c r="G450" i="19" s="1"/>
  <c r="E396" i="19"/>
  <c r="D21" i="45" l="1"/>
  <c r="G428" i="19"/>
  <c r="C25" i="45"/>
  <c r="C23" i="45"/>
  <c r="E421" i="19"/>
  <c r="E489" i="19" s="1"/>
  <c r="E25" i="45" l="1"/>
  <c r="F25" i="45"/>
  <c r="G425" i="19"/>
  <c r="G423" i="19" l="1"/>
  <c r="G421" i="19" s="1"/>
  <c r="C21" i="45"/>
  <c r="F21" i="45" l="1"/>
  <c r="E21" i="45"/>
  <c r="E483" i="19" l="1"/>
  <c r="E475" i="19" l="1"/>
  <c r="F484" i="19"/>
  <c r="F483" i="19" s="1"/>
  <c r="F444" i="19"/>
  <c r="F437" i="19" s="1"/>
  <c r="G445" i="19"/>
  <c r="G484" i="19" s="1"/>
  <c r="G444" i="19"/>
  <c r="G437" i="19" s="1"/>
  <c r="D13" i="45" l="1"/>
  <c r="F435" i="19"/>
  <c r="F489" i="19" s="1"/>
  <c r="F475" i="19"/>
  <c r="G483" i="19"/>
  <c r="G475" i="19" s="1"/>
  <c r="G435" i="19"/>
  <c r="G489" i="19" s="1"/>
  <c r="D23" i="45"/>
  <c r="E23" i="45" l="1"/>
  <c r="F23" i="45"/>
  <c r="F13" i="45"/>
  <c r="E13" i="45"/>
</calcChain>
</file>

<file path=xl/sharedStrings.xml><?xml version="1.0" encoding="utf-8"?>
<sst xmlns="http://schemas.openxmlformats.org/spreadsheetml/2006/main" count="2939" uniqueCount="401">
  <si>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</si>
  <si>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</si>
  <si>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</si>
  <si>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</si>
  <si>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</si>
  <si>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</si>
  <si>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</si>
  <si>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</si>
  <si>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</si>
  <si>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</si>
  <si>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</si>
  <si>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</si>
  <si>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</si>
  <si>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</si>
  <si>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</si>
  <si>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</si>
  <si>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</si>
  <si>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</si>
  <si>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</si>
  <si>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</si>
  <si>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</si>
  <si>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</si>
  <si>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</si>
  <si>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</si>
  <si>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</si>
  <si>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</si>
  <si>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</si>
  <si>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</si>
  <si>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</si>
  <si>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</si>
  <si>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</si>
  <si>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</si>
  <si>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</si>
  <si>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</si>
  <si>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</si>
  <si>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</si>
  <si>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</si>
  <si>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</si>
  <si>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</si>
  <si>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</si>
  <si>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</si>
  <si>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</si>
  <si>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</si>
  <si>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</si>
  <si>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</si>
  <si>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</si>
  <si>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</si>
  <si>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</si>
  <si>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</si>
  <si>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</si>
  <si>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</si>
  <si>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</si>
  <si>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</si>
  <si>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</si>
  <si>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</si>
  <si>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</si>
  <si>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</si>
  <si>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</si>
  <si>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</si>
  <si>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</si>
  <si>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</si>
  <si>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</si>
  <si>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</si>
  <si>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</si>
  <si>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</si>
  <si>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</si>
  <si>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</si>
  <si>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</si>
  <si>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</si>
  <si>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</si>
  <si>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</si>
  <si>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</si>
  <si>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</si>
  <si>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</si>
  <si>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</si>
  <si>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</si>
  <si>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</si>
  <si>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</si>
  <si>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</si>
  <si>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</si>
  <si>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</si>
  <si>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</si>
  <si>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</si>
  <si>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</si>
  <si>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</si>
  <si>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</si>
  <si>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</si>
  <si>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</si>
  <si>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</si>
  <si>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</si>
  <si>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</si>
  <si>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</si>
  <si>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</si>
  <si>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</si>
  <si>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</si>
  <si>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</si>
  <si>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</si>
  <si>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</si>
  <si>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</si>
  <si>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</si>
  <si>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</si>
  <si>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</si>
  <si>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</si>
  <si>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</si>
  <si>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</si>
  <si>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</si>
  <si>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</si>
  <si>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</si>
  <si>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</si>
  <si>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</si>
  <si>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</si>
  <si>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</si>
  <si>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</si>
  <si>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</si>
  <si>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</si>
  <si>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</si>
  <si>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</si>
  <si>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</si>
  <si>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</si>
  <si>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</si>
  <si>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</si>
  <si>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</si>
  <si>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</si>
  <si>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</si>
  <si>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</si>
  <si>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</si>
  <si>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</si>
  <si>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</si>
  <si>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</si>
  <si>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</si>
  <si>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</si>
  <si>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</si>
  <si>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</si>
  <si>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</si>
  <si>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</si>
  <si>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</si>
  <si>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</si>
  <si>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</si>
  <si>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</si>
  <si>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</si>
  <si>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</si>
  <si>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</si>
  <si>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</si>
  <si>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</si>
  <si>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</si>
  <si>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</si>
  <si>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</si>
  <si>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</si>
  <si>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</si>
  <si>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</si>
  <si>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</si>
  <si>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</si>
  <si>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</si>
  <si>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</si>
  <si>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</si>
  <si>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</si>
  <si>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</si>
  <si>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</si>
  <si>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</si>
  <si>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</si>
  <si>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</si>
  <si>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</si>
  <si>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</si>
  <si>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</si>
  <si>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</si>
  <si>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</si>
  <si>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</si>
  <si>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</si>
  <si>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</si>
  <si>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</si>
  <si>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</si>
  <si>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</si>
  <si>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</si>
  <si>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</si>
  <si>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</si>
  <si>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</si>
  <si>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</si>
  <si>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</si>
  <si>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</si>
  <si>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</si>
  <si>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</si>
  <si>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</si>
  <si>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</si>
  <si>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</si>
  <si>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</si>
  <si>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</si>
  <si>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</si>
  <si>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</si>
  <si>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</si>
  <si>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</si>
  <si>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</si>
  <si>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</si>
  <si>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</si>
  <si>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</si>
  <si>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</si>
  <si>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</si>
  <si>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</si>
  <si>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</si>
  <si>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</si>
  <si>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</si>
  <si>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</si>
  <si>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</si>
  <si>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</si>
  <si>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</si>
  <si>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</si>
  <si>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</si>
  <si>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</si>
  <si>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</si>
  <si>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</si>
  <si>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</si>
  <si>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</si>
  <si>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</si>
  <si>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</si>
  <si>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</si>
  <si>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</si>
  <si>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</si>
  <si>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</si>
  <si>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</si>
  <si>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</si>
  <si>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</si>
  <si>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</si>
  <si>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</si>
  <si>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</si>
  <si>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</si>
  <si>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</si>
  <si>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</si>
  <si>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</si>
  <si>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</si>
  <si>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</si>
  <si>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</si>
  <si>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</si>
  <si>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</si>
  <si>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</si>
  <si>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</si>
  <si>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</si>
  <si>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</si>
  <si>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</si>
  <si>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</si>
  <si>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</si>
  <si>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</si>
  <si>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</si>
  <si>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</si>
  <si>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</si>
  <si>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</si>
  <si>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</si>
  <si>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</si>
  <si>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</si>
  <si>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</si>
  <si>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</si>
  <si>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</si>
  <si>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</si>
  <si>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</si>
  <si>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</si>
  <si>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</si>
  <si>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</si>
  <si>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</si>
  <si>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</si>
  <si>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</si>
  <si>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</si>
  <si>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</si>
  <si>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</si>
  <si>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</si>
  <si>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</si>
  <si>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</si>
  <si>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</si>
  <si>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</si>
  <si>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31321100</t>
  </si>
  <si>
    <t>32211100</t>
  </si>
  <si>
    <t>32911100</t>
  </si>
  <si>
    <t>33411100</t>
  </si>
  <si>
    <t>33621100</t>
  </si>
  <si>
    <t>35531100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</si>
  <si>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</si>
  <si>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</si>
  <si>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</si>
  <si>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</si>
  <si>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</si>
  <si>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</si>
  <si>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</si>
  <si>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</si>
  <si>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</si>
  <si>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</si>
  <si>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</si>
  <si>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</si>
  <si>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</si>
  <si>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</si>
  <si>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</si>
  <si>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</si>
  <si>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</si>
  <si>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</si>
  <si>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226321E187</t>
  </si>
  <si>
    <t>268324S229</t>
  </si>
  <si>
    <t>311102F037</t>
  </si>
  <si>
    <t>263320E198</t>
  </si>
  <si>
    <t>242218E188</t>
  </si>
  <si>
    <t>221313M001</t>
  </si>
  <si>
    <t>216089E190</t>
  </si>
  <si>
    <t>221274K023</t>
  </si>
  <si>
    <t>241921A7</t>
  </si>
  <si>
    <t>242121A7</t>
  </si>
  <si>
    <t>244121A7</t>
  </si>
  <si>
    <t>245121A7</t>
  </si>
  <si>
    <t>246121A7</t>
  </si>
  <si>
    <t>247121A7</t>
  </si>
  <si>
    <t>248121A7</t>
  </si>
  <si>
    <t>249121A7</t>
  </si>
  <si>
    <t>256121A7</t>
  </si>
  <si>
    <t>291121A7</t>
  </si>
  <si>
    <t>298121A7</t>
  </si>
  <si>
    <t>31211100</t>
  </si>
  <si>
    <t>31611100</t>
  </si>
  <si>
    <t>232064E189</t>
  </si>
  <si>
    <t>263329S234</t>
  </si>
  <si>
    <t>271323U048</t>
  </si>
  <si>
    <t>567121A7</t>
  </si>
  <si>
    <t>612121A7</t>
  </si>
  <si>
    <t>614121A7</t>
  </si>
  <si>
    <t>615121A7</t>
  </si>
  <si>
    <t>51112100</t>
  </si>
  <si>
    <t>22111126</t>
  </si>
  <si>
    <t>29211100</t>
  </si>
  <si>
    <t>51512100</t>
  </si>
  <si>
    <t>33911100</t>
  </si>
  <si>
    <t>541221A7</t>
  </si>
  <si>
    <t>29611100</t>
  </si>
  <si>
    <t>15O240</t>
  </si>
  <si>
    <t>15O440</t>
  </si>
  <si>
    <t>15OG40</t>
  </si>
  <si>
    <t>221063E200</t>
  </si>
  <si>
    <t>15O340</t>
  </si>
  <si>
    <t>21712100</t>
  </si>
  <si>
    <t>15O640</t>
  </si>
  <si>
    <t>23112100</t>
  </si>
  <si>
    <t>27312100</t>
  </si>
  <si>
    <t>31411100</t>
  </si>
  <si>
    <t>31711100</t>
  </si>
  <si>
    <t>32521100</t>
  </si>
  <si>
    <t>33711100</t>
  </si>
  <si>
    <t>15O540</t>
  </si>
  <si>
    <t>15OB40</t>
  </si>
  <si>
    <t>15OC40</t>
  </si>
  <si>
    <t>35112100</t>
  </si>
  <si>
    <t>35212100</t>
  </si>
  <si>
    <t>35522100</t>
  </si>
  <si>
    <t>36911100</t>
  </si>
  <si>
    <t>357121A7</t>
  </si>
  <si>
    <t>A24NR0138</t>
  </si>
  <si>
    <t>A24NR0133</t>
  </si>
  <si>
    <t>52312100</t>
  </si>
  <si>
    <t>A24NR0131</t>
  </si>
  <si>
    <t>59112100</t>
  </si>
  <si>
    <t>A24NR0132</t>
  </si>
  <si>
    <t>541121A7</t>
  </si>
  <si>
    <t>A24NR0140</t>
  </si>
  <si>
    <t>A24NR0139</t>
  </si>
  <si>
    <t>A24NR0141</t>
  </si>
  <si>
    <t>563121A7</t>
  </si>
  <si>
    <t>A24NR0136</t>
  </si>
  <si>
    <t>A24NR0135</t>
  </si>
  <si>
    <t>A24NR0137</t>
  </si>
  <si>
    <t>O24NR0159</t>
  </si>
  <si>
    <t>O24NR0160</t>
  </si>
  <si>
    <t>O24NR0163</t>
  </si>
  <si>
    <t>O24NR0161</t>
  </si>
  <si>
    <t>O24NR0164</t>
  </si>
  <si>
    <t>O24NR0165</t>
  </si>
  <si>
    <t>O24NR0166</t>
  </si>
  <si>
    <t>O24NR0167</t>
  </si>
  <si>
    <t>O24NR0168</t>
  </si>
  <si>
    <t>O24NR0169</t>
  </si>
  <si>
    <t>O24NR0170</t>
  </si>
  <si>
    <t>O24NR0162</t>
  </si>
  <si>
    <t>A24NR0278</t>
  </si>
  <si>
    <t>A24NR0277</t>
  </si>
  <si>
    <t>A24NR0274</t>
  </si>
  <si>
    <t>A24NR0275</t>
  </si>
  <si>
    <t>A24NR0280</t>
  </si>
  <si>
    <t>A24NR0276</t>
  </si>
  <si>
    <t>A24NR0279</t>
  </si>
  <si>
    <t>O24NR0752</t>
  </si>
  <si>
    <t>O24NR0753</t>
  </si>
  <si>
    <t>O24NR0754</t>
  </si>
  <si>
    <t>O24NR0755</t>
  </si>
  <si>
    <t>O24NR0756</t>
  </si>
  <si>
    <t>O24NR0757</t>
  </si>
  <si>
    <t>O24NR0758</t>
  </si>
  <si>
    <t>O24NR0759</t>
  </si>
  <si>
    <t>O24NR0760</t>
  </si>
  <si>
    <t>29811100</t>
  </si>
  <si>
    <t>52112100</t>
  </si>
  <si>
    <t>56112100</t>
  </si>
  <si>
    <t>56512100</t>
  </si>
  <si>
    <t>56712100</t>
  </si>
  <si>
    <t>29911100</t>
  </si>
  <si>
    <t>31411160</t>
  </si>
  <si>
    <t>31711160</t>
  </si>
  <si>
    <t>15OZ34</t>
  </si>
  <si>
    <t>35311100</t>
  </si>
  <si>
    <t>JUNIO 2024</t>
  </si>
  <si>
    <t>37121100</t>
  </si>
  <si>
    <t>37611100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</si>
</sst>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Source Sans Pro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7">
    <xf numFmtId="0" fontId="0" fillId="0" borderId="0"/>
    <xf numFmtId="43" fontId="23" fillId="0" borderId="0" applyFont="0" applyFill="0" applyBorder="0" applyAlignment="0" applyProtection="0"/>
    <xf numFmtId="0" fontId="23" fillId="0" borderId="0"/>
    <xf numFmtId="0" fontId="29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5" borderId="0" applyNumberFormat="0" applyBorder="0" applyAlignment="0" applyProtection="0"/>
    <xf numFmtId="0" fontId="52" fillId="6" borderId="0" applyNumberFormat="0" applyBorder="0" applyAlignment="0" applyProtection="0"/>
    <xf numFmtId="0" fontId="53" fillId="8" borderId="17" applyNumberFormat="0" applyAlignment="0" applyProtection="0"/>
    <xf numFmtId="0" fontId="54" fillId="9" borderId="18" applyNumberFormat="0" applyAlignment="0" applyProtection="0"/>
    <xf numFmtId="0" fontId="55" fillId="9" borderId="17" applyNumberFormat="0" applyAlignment="0" applyProtection="0"/>
    <xf numFmtId="0" fontId="56" fillId="0" borderId="19" applyNumberFormat="0" applyFill="0" applyAlignment="0" applyProtection="0"/>
    <xf numFmtId="0" fontId="57" fillId="10" borderId="20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6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6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6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6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6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1" fillId="0" borderId="0"/>
    <xf numFmtId="43" fontId="2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20" fillId="11" borderId="21" applyNumberFormat="0" applyFont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7" borderId="0" applyNumberFormat="0" applyBorder="0" applyAlignment="0" applyProtection="0"/>
    <xf numFmtId="0" fontId="60" fillId="15" borderId="0" applyNumberFormat="0" applyBorder="0" applyAlignment="0" applyProtection="0"/>
    <xf numFmtId="0" fontId="60" fillId="19" borderId="0" applyNumberFormat="0" applyBorder="0" applyAlignment="0" applyProtection="0"/>
    <xf numFmtId="0" fontId="60" fillId="23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35" borderId="0" applyNumberFormat="0" applyBorder="0" applyAlignment="0" applyProtection="0"/>
    <xf numFmtId="0" fontId="66" fillId="0" borderId="0"/>
    <xf numFmtId="0" fontId="19" fillId="11" borderId="21" applyNumberFormat="0" applyFont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3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0" fontId="6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68" fillId="0" borderId="0"/>
    <xf numFmtId="0" fontId="16" fillId="11" borderId="21" applyNumberFormat="0" applyFont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70" fillId="0" borderId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71" fillId="0" borderId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9" fontId="23" fillId="0" borderId="0" applyFont="0" applyFill="0" applyBorder="0" applyAlignment="0" applyProtection="0"/>
    <xf numFmtId="0" fontId="6" fillId="0" borderId="0"/>
    <xf numFmtId="0" fontId="5" fillId="0" borderId="0"/>
    <xf numFmtId="0" fontId="77" fillId="0" borderId="0"/>
    <xf numFmtId="43" fontId="7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1" borderId="21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3" fontId="23" fillId="0" borderId="0" applyFont="0" applyFill="0" applyBorder="0" applyAlignment="0" applyProtection="0"/>
    <xf numFmtId="0" fontId="81" fillId="0" borderId="0"/>
    <xf numFmtId="43" fontId="1" fillId="0" borderId="0" applyFont="0" applyFill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82">
    <xf numFmtId="0" fontId="0" fillId="0" borderId="0" xfId="0"/>
    <xf numFmtId="0" fontId="25" fillId="2" borderId="2" xfId="0" applyFont="1" applyFill="1" applyBorder="1" applyAlignment="1">
      <alignment horizontal="centerContinuous" vertical="center"/>
    </xf>
    <xf numFmtId="0" fontId="23" fillId="2" borderId="2" xfId="0" applyFont="1" applyFill="1" applyBorder="1" applyAlignment="1">
      <alignment horizontal="centerContinuous" vertical="center"/>
    </xf>
    <xf numFmtId="0" fontId="26" fillId="0" borderId="5" xfId="0" applyFont="1" applyBorder="1" applyAlignment="1">
      <alignment horizontal="center" vertical="center"/>
    </xf>
    <xf numFmtId="164" fontId="25" fillId="0" borderId="4" xfId="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5" fillId="0" borderId="4" xfId="2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64" fontId="23" fillId="0" borderId="4" xfId="1" applyNumberFormat="1" applyFont="1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17" fontId="2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25" fillId="2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Continuous" vertical="center"/>
    </xf>
    <xf numFmtId="0" fontId="30" fillId="0" borderId="0" xfId="0" applyFont="1" applyBorder="1" applyAlignment="1">
      <alignment vertical="center"/>
    </xf>
    <xf numFmtId="43" fontId="25" fillId="0" borderId="4" xfId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4" fontId="26" fillId="0" borderId="0" xfId="0" applyNumberFormat="1" applyFont="1" applyAlignment="1">
      <alignment horizontal="centerContinuous" vertical="center"/>
    </xf>
    <xf numFmtId="4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4" fontId="34" fillId="0" borderId="4" xfId="2" applyNumberFormat="1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164" fontId="27" fillId="0" borderId="6" xfId="1" applyNumberFormat="1" applyFont="1" applyBorder="1" applyAlignment="1">
      <alignment vertical="center"/>
    </xf>
    <xf numFmtId="164" fontId="27" fillId="0" borderId="4" xfId="1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43" fontId="27" fillId="0" borderId="0" xfId="1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1" fontId="27" fillId="0" borderId="4" xfId="2" applyNumberFormat="1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4" fontId="36" fillId="0" borderId="4" xfId="2" applyNumberFormat="1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4" fontId="23" fillId="0" borderId="0" xfId="0" applyNumberFormat="1" applyFont="1" applyAlignment="1">
      <alignment horizontal="right" vertical="center"/>
    </xf>
    <xf numFmtId="164" fontId="37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7" fillId="0" borderId="6" xfId="1" applyNumberFormat="1" applyFont="1" applyBorder="1" applyAlignment="1">
      <alignment vertical="center"/>
    </xf>
    <xf numFmtId="164" fontId="38" fillId="0" borderId="4" xfId="1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vertical="center"/>
    </xf>
    <xf numFmtId="0" fontId="24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vertical="center"/>
    </xf>
    <xf numFmtId="43" fontId="24" fillId="0" borderId="4" xfId="1" applyFont="1" applyBorder="1" applyAlignment="1">
      <alignment vertical="center"/>
    </xf>
    <xf numFmtId="0" fontId="30" fillId="0" borderId="0" xfId="0" applyFont="1" applyBorder="1" applyAlignment="1">
      <alignment horizontal="centerContinuous" vertical="center"/>
    </xf>
    <xf numFmtId="43" fontId="30" fillId="0" borderId="4" xfId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4" fontId="36" fillId="0" borderId="9" xfId="2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" fontId="36" fillId="0" borderId="0" xfId="2" applyNumberFormat="1" applyFont="1" applyBorder="1" applyAlignment="1">
      <alignment vertical="center"/>
    </xf>
    <xf numFmtId="43" fontId="27" fillId="0" borderId="4" xfId="1" applyFont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43" fontId="23" fillId="0" borderId="0" xfId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164" fontId="27" fillId="0" borderId="6" xfId="1" applyNumberFormat="1" applyFont="1" applyFill="1" applyBorder="1" applyAlignment="1">
      <alignment vertical="center"/>
    </xf>
    <xf numFmtId="164" fontId="27" fillId="0" borderId="4" xfId="1" applyNumberFormat="1" applyFont="1" applyFill="1" applyBorder="1" applyAlignment="1">
      <alignment vertical="center"/>
    </xf>
    <xf numFmtId="0" fontId="44" fillId="4" borderId="11" xfId="3" applyNumberFormat="1" applyFont="1" applyFill="1" applyBorder="1" applyAlignment="1">
      <alignment horizontal="center" vertical="center" wrapText="1"/>
    </xf>
    <xf numFmtId="0" fontId="44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5" fillId="0" borderId="11" xfId="1" applyFont="1" applyFill="1" applyBorder="1"/>
    <xf numFmtId="43" fontId="46" fillId="0" borderId="11" xfId="1" applyFont="1" applyFill="1" applyBorder="1" applyAlignment="1">
      <alignment horizontal="right"/>
    </xf>
    <xf numFmtId="0" fontId="46" fillId="3" borderId="11" xfId="3" applyFont="1" applyFill="1" applyBorder="1"/>
    <xf numFmtId="4" fontId="46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7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3" fillId="0" borderId="0" xfId="0" applyNumberFormat="1" applyFont="1" applyAlignment="1">
      <alignment vertical="center"/>
    </xf>
    <xf numFmtId="0" fontId="27" fillId="3" borderId="6" xfId="0" applyFont="1" applyFill="1" applyBorder="1" applyAlignment="1">
      <alignment vertical="center"/>
    </xf>
    <xf numFmtId="164" fontId="27" fillId="3" borderId="4" xfId="1" applyNumberFormat="1" applyFont="1" applyFill="1" applyBorder="1" applyAlignment="1">
      <alignment vertical="center"/>
    </xf>
    <xf numFmtId="164" fontId="27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3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38" fillId="0" borderId="4" xfId="1" applyFont="1" applyBorder="1" applyAlignment="1">
      <alignment vertical="center"/>
    </xf>
    <xf numFmtId="43" fontId="23" fillId="0" borderId="0" xfId="1" applyFont="1" applyAlignment="1">
      <alignment horizontal="right" vertical="center"/>
    </xf>
    <xf numFmtId="43" fontId="27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4" fillId="4" borderId="13" xfId="3" applyNumberFormat="1" applyFont="1" applyFill="1" applyBorder="1" applyAlignment="1">
      <alignment horizontal="center" vertical="center"/>
    </xf>
    <xf numFmtId="43" fontId="45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43" fontId="23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5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3" fillId="0" borderId="0" xfId="0" applyFont="1"/>
    <xf numFmtId="49" fontId="23" fillId="0" borderId="0" xfId="0" applyNumberFormat="1" applyFont="1"/>
    <xf numFmtId="0" fontId="0" fillId="0" borderId="0" xfId="0"/>
    <xf numFmtId="4" fontId="0" fillId="0" borderId="0" xfId="0" applyNumberFormat="1"/>
    <xf numFmtId="4" fontId="27" fillId="0" borderId="4" xfId="2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0" fontId="69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5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25" fillId="2" borderId="29" xfId="0" applyFont="1" applyFill="1" applyBorder="1" applyAlignment="1">
      <alignment horizontal="centerContinuous" vertical="center"/>
    </xf>
    <xf numFmtId="0" fontId="27" fillId="0" borderId="26" xfId="0" applyFont="1" applyBorder="1" applyAlignment="1">
      <alignment horizontal="center" vertical="center" wrapText="1"/>
    </xf>
    <xf numFmtId="164" fontId="27" fillId="0" borderId="32" xfId="1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Continuous" vertical="center"/>
    </xf>
    <xf numFmtId="0" fontId="27" fillId="0" borderId="26" xfId="0" applyFont="1" applyBorder="1" applyAlignment="1">
      <alignment horizontal="left" vertical="center" wrapText="1"/>
    </xf>
    <xf numFmtId="43" fontId="27" fillId="0" borderId="4" xfId="1" applyNumberFormat="1" applyFont="1" applyFill="1" applyBorder="1" applyAlignment="1">
      <alignment vertical="center"/>
    </xf>
    <xf numFmtId="10" fontId="27" fillId="0" borderId="4" xfId="532" applyNumberFormat="1" applyFont="1" applyBorder="1" applyAlignment="1">
      <alignment vertical="center"/>
    </xf>
    <xf numFmtId="43" fontId="31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7" fillId="0" borderId="26" xfId="0" applyFont="1" applyBorder="1" applyAlignment="1">
      <alignment horizontal="left" vertical="center"/>
    </xf>
    <xf numFmtId="165" fontId="27" fillId="0" borderId="4" xfId="2" applyNumberFormat="1" applyFont="1" applyBorder="1" applyAlignment="1">
      <alignment horizontal="right" vertical="center"/>
    </xf>
    <xf numFmtId="0" fontId="30" fillId="0" borderId="27" xfId="0" applyFont="1" applyBorder="1" applyAlignment="1">
      <alignment horizontal="centerContinuous" vertical="center"/>
    </xf>
    <xf numFmtId="43" fontId="30" fillId="0" borderId="33" xfId="1" applyFont="1" applyBorder="1" applyAlignment="1">
      <alignment vertical="center"/>
    </xf>
    <xf numFmtId="43" fontId="30" fillId="0" borderId="0" xfId="1" applyFont="1" applyBorder="1" applyAlignment="1">
      <alignment vertical="center"/>
    </xf>
    <xf numFmtId="43" fontId="30" fillId="0" borderId="6" xfId="1" applyFont="1" applyBorder="1" applyAlignment="1">
      <alignment vertical="center"/>
    </xf>
    <xf numFmtId="164" fontId="27" fillId="0" borderId="9" xfId="1" applyNumberFormat="1" applyFont="1" applyBorder="1" applyAlignment="1">
      <alignment horizontal="center" vertical="center" wrapText="1"/>
    </xf>
    <xf numFmtId="43" fontId="75" fillId="0" borderId="6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4" fontId="76" fillId="0" borderId="0" xfId="0" applyNumberFormat="1" applyFont="1" applyAlignment="1">
      <alignment horizontal="centerContinuous" vertical="center"/>
    </xf>
    <xf numFmtId="0" fontId="76" fillId="0" borderId="0" xfId="0" applyFont="1" applyAlignment="1">
      <alignment horizontal="centerContinuous" vertical="center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2" fillId="0" borderId="4" xfId="2" applyNumberFormat="1" applyFont="1" applyBorder="1" applyAlignment="1">
      <alignment vertical="center"/>
    </xf>
    <xf numFmtId="43" fontId="27" fillId="0" borderId="0" xfId="1" applyFont="1" applyAlignment="1">
      <alignment horizontal="right" vertical="center"/>
    </xf>
    <xf numFmtId="4" fontId="27" fillId="0" borderId="4" xfId="1" applyNumberFormat="1" applyFont="1" applyBorder="1" applyAlignment="1">
      <alignment vertical="center"/>
    </xf>
    <xf numFmtId="0" fontId="0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0" fontId="69" fillId="0" borderId="10" xfId="0" applyFont="1" applyBorder="1" applyAlignment="1">
      <alignment horizontal="justify" vertical="center"/>
    </xf>
    <xf numFmtId="0" fontId="41" fillId="0" borderId="0" xfId="72" applyFont="1" applyFill="1" applyBorder="1" applyAlignment="1">
      <alignment vertical="top"/>
    </xf>
    <xf numFmtId="0" fontId="42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/>
    <xf numFmtId="0" fontId="44" fillId="0" borderId="0" xfId="72" applyFont="1" applyFill="1" applyBorder="1"/>
    <xf numFmtId="0" fontId="43" fillId="0" borderId="0" xfId="72" applyFont="1" applyFill="1" applyBorder="1"/>
    <xf numFmtId="0" fontId="44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right"/>
    </xf>
    <xf numFmtId="0" fontId="47" fillId="0" borderId="8" xfId="72" applyFont="1" applyFill="1" applyBorder="1" applyAlignment="1">
      <alignment horizontal="center"/>
    </xf>
    <xf numFmtId="0" fontId="45" fillId="0" borderId="0" xfId="72" applyFont="1" applyFill="1" applyBorder="1"/>
    <xf numFmtId="0" fontId="47" fillId="0" borderId="2" xfId="72" applyFont="1" applyFill="1" applyBorder="1" applyAlignment="1">
      <alignment horizontal="center"/>
    </xf>
    <xf numFmtId="0" fontId="44" fillId="4" borderId="12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/>
    </xf>
    <xf numFmtId="0" fontId="44" fillId="4" borderId="24" xfId="72" applyNumberFormat="1" applyFont="1" applyFill="1" applyBorder="1" applyAlignment="1">
      <alignment horizontal="center" vertical="center"/>
    </xf>
    <xf numFmtId="0" fontId="46" fillId="3" borderId="9" xfId="72" applyFont="1" applyFill="1" applyBorder="1" applyAlignment="1">
      <alignment horizontal="center"/>
    </xf>
    <xf numFmtId="0" fontId="40" fillId="0" borderId="0" xfId="72" applyFont="1" applyBorder="1" applyAlignment="1">
      <alignment horizontal="center"/>
    </xf>
    <xf numFmtId="0" fontId="23" fillId="0" borderId="0" xfId="72" applyBorder="1" applyAlignment="1">
      <alignment horizontal="center"/>
    </xf>
    <xf numFmtId="4" fontId="46" fillId="3" borderId="9" xfId="72" applyNumberFormat="1" applyFont="1" applyFill="1" applyBorder="1" applyAlignment="1"/>
    <xf numFmtId="0" fontId="23" fillId="0" borderId="0" xfId="72" applyBorder="1" applyAlignment="1"/>
    <xf numFmtId="4" fontId="23" fillId="0" borderId="0" xfId="72" applyNumberFormat="1" applyBorder="1" applyAlignment="1"/>
    <xf numFmtId="0" fontId="23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5" fillId="0" borderId="10" xfId="0" applyNumberFormat="1" applyFont="1" applyBorder="1" applyAlignment="1">
      <alignment horizontal="centerContinuous" vertical="center"/>
    </xf>
    <xf numFmtId="0" fontId="25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27" fillId="0" borderId="9" xfId="1" applyNumberFormat="1" applyFont="1" applyBorder="1" applyAlignment="1">
      <alignment vertical="center"/>
    </xf>
    <xf numFmtId="4" fontId="27" fillId="0" borderId="9" xfId="2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5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8" fillId="0" borderId="3" xfId="534" applyFont="1" applyFill="1" applyBorder="1"/>
    <xf numFmtId="164" fontId="79" fillId="0" borderId="4" xfId="1" applyNumberFormat="1" applyFont="1" applyBorder="1" applyAlignment="1">
      <alignment vertical="center"/>
    </xf>
    <xf numFmtId="4" fontId="23" fillId="0" borderId="0" xfId="0" applyNumberFormat="1" applyFont="1" applyAlignment="1">
      <alignment horizontal="right"/>
    </xf>
    <xf numFmtId="4" fontId="0" fillId="0" borderId="0" xfId="0" applyNumberFormat="1" applyAlignment="1"/>
    <xf numFmtId="4" fontId="34" fillId="0" borderId="4" xfId="2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23" fillId="0" borderId="3" xfId="0" applyNumberFormat="1" applyFont="1" applyBorder="1"/>
    <xf numFmtId="0" fontId="0" fillId="3" borderId="0" xfId="0" applyFill="1" applyBorder="1" applyAlignment="1">
      <alignment horizontal="center" vertical="center" wrapText="1"/>
    </xf>
    <xf numFmtId="43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43" fontId="80" fillId="0" borderId="0" xfId="1" applyFont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164" fontId="23" fillId="0" borderId="9" xfId="1" applyNumberFormat="1" applyFont="1" applyBorder="1" applyAlignment="1">
      <alignment vertical="center"/>
    </xf>
    <xf numFmtId="164" fontId="23" fillId="0" borderId="9" xfId="1" applyNumberFormat="1" applyFont="1" applyFill="1" applyBorder="1" applyAlignment="1">
      <alignment vertical="center"/>
    </xf>
    <xf numFmtId="164" fontId="23" fillId="0" borderId="35" xfId="1" applyNumberFormat="1" applyFont="1" applyBorder="1" applyAlignment="1">
      <alignment vertical="center"/>
    </xf>
    <xf numFmtId="4" fontId="0" fillId="0" borderId="9" xfId="0" applyNumberFormat="1" applyFont="1" applyBorder="1" applyAlignment="1">
      <alignment horizontal="right"/>
    </xf>
    <xf numFmtId="0" fontId="81" fillId="0" borderId="3" xfId="579" applyFont="1" applyBorder="1"/>
    <xf numFmtId="4" fontId="23" fillId="0" borderId="9" xfId="0" applyNumberFormat="1" applyFont="1" applyBorder="1"/>
    <xf numFmtId="0" fontId="78" fillId="0" borderId="9" xfId="534" applyFont="1" applyFill="1" applyBorder="1"/>
    <xf numFmtId="0" fontId="0" fillId="0" borderId="9" xfId="0" applyFont="1" applyBorder="1"/>
    <xf numFmtId="0" fontId="81" fillId="0" borderId="9" xfId="579" applyFont="1" applyBorder="1"/>
    <xf numFmtId="0" fontId="0" fillId="0" borderId="0" xfId="0" applyFont="1" applyAlignment="1">
      <alignment horizontal="justify" vertical="center" wrapText="1"/>
    </xf>
    <xf numFmtId="4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3" fillId="0" borderId="6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2" fillId="0" borderId="0" xfId="72" applyFont="1" applyFill="1" applyBorder="1" applyAlignment="1">
      <alignment horizontal="center" vertical="center"/>
    </xf>
    <xf numFmtId="0" fontId="74" fillId="0" borderId="0" xfId="72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42" fillId="0" borderId="8" xfId="72" applyFont="1" applyFill="1" applyBorder="1" applyAlignment="1">
      <alignment horizontal="center"/>
    </xf>
  </cellXfs>
  <cellStyles count="607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19" xfId="582"/>
    <cellStyle name="20% - Énfasis1 2" xfId="60"/>
    <cellStyle name="20% - Énfasis1 2 2" xfId="402"/>
    <cellStyle name="20% - Énfasis1 2 3" xfId="232"/>
    <cellStyle name="20% - Énfasis1 2 4" xfId="566"/>
    <cellStyle name="20% - Énfasis1 2 5" xfId="595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19" xfId="584"/>
    <cellStyle name="20% - Énfasis2 2" xfId="62"/>
    <cellStyle name="20% - Énfasis2 2 2" xfId="404"/>
    <cellStyle name="20% - Énfasis2 2 3" xfId="234"/>
    <cellStyle name="20% - Énfasis2 2 4" xfId="568"/>
    <cellStyle name="20% - Énfasis2 2 5" xfId="597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19" xfId="586"/>
    <cellStyle name="20% - Énfasis3 2" xfId="64"/>
    <cellStyle name="20% - Énfasis3 2 2" xfId="406"/>
    <cellStyle name="20% - Énfasis3 2 3" xfId="236"/>
    <cellStyle name="20% - Énfasis3 2 4" xfId="570"/>
    <cellStyle name="20% - Énfasis3 2 5" xfId="599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19" xfId="588"/>
    <cellStyle name="20% - Énfasis4 2" xfId="66"/>
    <cellStyle name="20% - Énfasis4 2 2" xfId="408"/>
    <cellStyle name="20% - Énfasis4 2 3" xfId="238"/>
    <cellStyle name="20% - Énfasis4 2 4" xfId="572"/>
    <cellStyle name="20% - Énfasis4 2 5" xfId="601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19" xfId="590"/>
    <cellStyle name="20% - Énfasis5 2" xfId="68"/>
    <cellStyle name="20% - Énfasis5 2 2" xfId="410"/>
    <cellStyle name="20% - Énfasis5 2 3" xfId="240"/>
    <cellStyle name="20% - Énfasis5 2 4" xfId="574"/>
    <cellStyle name="20% - Énfasis5 2 5" xfId="603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19" xfId="592"/>
    <cellStyle name="20% - Énfasis6 2" xfId="70"/>
    <cellStyle name="20% - Énfasis6 2 2" xfId="412"/>
    <cellStyle name="20% - Énfasis6 2 3" xfId="242"/>
    <cellStyle name="20% - Énfasis6 2 4" xfId="576"/>
    <cellStyle name="20% - Énfasis6 2 5" xfId="605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19" xfId="583"/>
    <cellStyle name="40% - Énfasis1 2" xfId="61"/>
    <cellStyle name="40% - Énfasis1 2 2" xfId="403"/>
    <cellStyle name="40% - Énfasis1 2 3" xfId="233"/>
    <cellStyle name="40% - Énfasis1 2 4" xfId="567"/>
    <cellStyle name="40% - Énfasis1 2 5" xfId="596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19" xfId="585"/>
    <cellStyle name="40% - Énfasis2 2" xfId="63"/>
    <cellStyle name="40% - Énfasis2 2 2" xfId="405"/>
    <cellStyle name="40% - Énfasis2 2 3" xfId="235"/>
    <cellStyle name="40% - Énfasis2 2 4" xfId="569"/>
    <cellStyle name="40% - Énfasis2 2 5" xfId="598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19" xfId="587"/>
    <cellStyle name="40% - Énfasis3 2" xfId="65"/>
    <cellStyle name="40% - Énfasis3 2 2" xfId="407"/>
    <cellStyle name="40% - Énfasis3 2 3" xfId="237"/>
    <cellStyle name="40% - Énfasis3 2 4" xfId="571"/>
    <cellStyle name="40% - Énfasis3 2 5" xfId="600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19" xfId="589"/>
    <cellStyle name="40% - Énfasis4 2" xfId="67"/>
    <cellStyle name="40% - Énfasis4 2 2" xfId="409"/>
    <cellStyle name="40% - Énfasis4 2 3" xfId="239"/>
    <cellStyle name="40% - Énfasis4 2 4" xfId="573"/>
    <cellStyle name="40% - Énfasis4 2 5" xfId="602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19" xfId="591"/>
    <cellStyle name="40% - Énfasis5 2" xfId="69"/>
    <cellStyle name="40% - Énfasis5 2 2" xfId="411"/>
    <cellStyle name="40% - Énfasis5 2 3" xfId="241"/>
    <cellStyle name="40% - Énfasis5 2 4" xfId="575"/>
    <cellStyle name="40% - Énfasis5 2 5" xfId="604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19" xfId="593"/>
    <cellStyle name="40% - Énfasis6 2" xfId="71"/>
    <cellStyle name="40% - Énfasis6 2 2" xfId="413"/>
    <cellStyle name="40% - Énfasis6 2 3" xfId="243"/>
    <cellStyle name="40% - Énfasis6 2 4" xfId="577"/>
    <cellStyle name="40% - Énfasis6 2 5" xfId="606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Millares 6" xfId="580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21" xfId="579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18" xfId="581"/>
    <cellStyle name="Notas 2" xfId="43"/>
    <cellStyle name="Notas 2 2" xfId="393"/>
    <cellStyle name="Notas 2 3" xfId="223"/>
    <cellStyle name="Notas 2 4" xfId="565"/>
    <cellStyle name="Notas 2 5" xfId="594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abSelected="1" topLeftCell="A415" zoomScale="90" zoomScaleNormal="90" workbookViewId="0">
      <selection activeCell="F445" sqref="F445"/>
    </sheetView>
  </sheetViews>
  <sheetFormatPr baseColWidth="10" defaultRowHeight="12.75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>
      <c r="B1" s="269" t="s">
        <v>27</v>
      </c>
      <c r="C1" s="269"/>
      <c r="D1" s="269"/>
      <c r="E1" s="269"/>
      <c r="F1" s="269"/>
      <c r="G1" s="269"/>
    </row>
    <row r="2" spans="2:13" ht="15.75" hidden="1">
      <c r="B2" s="269" t="s">
        <v>26</v>
      </c>
      <c r="C2" s="269"/>
      <c r="D2" s="269"/>
      <c r="E2" s="269"/>
      <c r="F2" s="269"/>
      <c r="G2" s="269"/>
    </row>
    <row r="3" spans="2:13" hidden="1">
      <c r="B3" s="270" t="s">
        <v>28</v>
      </c>
      <c r="C3" s="270"/>
      <c r="D3" s="270"/>
      <c r="E3" s="270"/>
      <c r="F3" s="270"/>
      <c r="G3" s="270"/>
    </row>
    <row r="4" spans="2:13" s="11" customFormat="1" ht="11.25" hidden="1">
      <c r="B4" s="28"/>
      <c r="C4" s="29"/>
      <c r="D4" s="29"/>
      <c r="E4" s="30"/>
      <c r="F4" s="29"/>
      <c r="G4" s="29"/>
    </row>
    <row r="5" spans="2:13" s="9" customFormat="1" hidden="1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>
      <c r="B6" s="28"/>
      <c r="E6" s="32"/>
    </row>
    <row r="7" spans="2:13" ht="27.75" hidden="1" customHeight="1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>
      <c r="B8" s="51"/>
      <c r="C8" s="52"/>
      <c r="D8" s="52"/>
      <c r="E8" s="53"/>
      <c r="F8" s="53"/>
      <c r="G8" s="53"/>
    </row>
    <row r="9" spans="2:13" ht="17.25" hidden="1" customHeight="1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>
      <c r="B10" s="51"/>
      <c r="C10" s="52"/>
      <c r="D10" s="52"/>
      <c r="E10" s="53"/>
      <c r="F10" s="53"/>
      <c r="G10" s="53"/>
    </row>
    <row r="11" spans="2:13" ht="28.5" hidden="1" customHeight="1">
      <c r="B11" s="59" t="s">
        <v>12</v>
      </c>
      <c r="C11" s="265" t="s">
        <v>42</v>
      </c>
      <c r="D11" s="266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>
      <c r="B12" s="51"/>
      <c r="C12" s="52"/>
      <c r="D12" s="52"/>
      <c r="E12" s="53"/>
      <c r="F12" s="53"/>
      <c r="G12" s="53"/>
    </row>
    <row r="13" spans="2:13" s="20" customFormat="1" ht="12" hidden="1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>
      <c r="B15" s="51"/>
      <c r="C15" s="52"/>
      <c r="D15" s="52"/>
      <c r="E15" s="53"/>
      <c r="F15" s="53"/>
      <c r="G15" s="53"/>
    </row>
    <row r="16" spans="2:13" ht="15" hidden="1" customHeight="1">
      <c r="B16" s="59" t="s">
        <v>13</v>
      </c>
      <c r="C16" s="265" t="s">
        <v>45</v>
      </c>
      <c r="D16" s="266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>
      <c r="B17" s="51"/>
      <c r="C17" s="52"/>
      <c r="D17" s="52"/>
      <c r="E17" s="53"/>
      <c r="F17" s="53"/>
      <c r="G17" s="53"/>
    </row>
    <row r="18" spans="1:13" s="20" customFormat="1" ht="12" hidden="1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>
      <c r="B22" s="51"/>
      <c r="C22" s="52"/>
      <c r="D22" s="52"/>
      <c r="E22" s="53"/>
      <c r="F22" s="53"/>
      <c r="G22" s="53"/>
    </row>
    <row r="23" spans="1:13" ht="15" hidden="1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>
      <c r="B24" s="51"/>
      <c r="C24" s="52"/>
      <c r="D24" s="52"/>
      <c r="E24" s="53"/>
      <c r="F24" s="53"/>
      <c r="G24" s="53"/>
    </row>
    <row r="25" spans="1:13" ht="15" hidden="1" customHeight="1">
      <c r="B25" s="59" t="s">
        <v>14</v>
      </c>
      <c r="C25" s="267" t="s">
        <v>30</v>
      </c>
      <c r="D25" s="266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>
      <c r="B26" s="51"/>
      <c r="C26" s="52"/>
      <c r="D26" s="52"/>
      <c r="E26" s="53"/>
      <c r="F26" s="53"/>
      <c r="G26" s="53"/>
    </row>
    <row r="27" spans="1:13" s="20" customFormat="1" ht="12" hidden="1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>
      <c r="B31" s="51"/>
      <c r="C31" s="52"/>
      <c r="D31" s="52"/>
      <c r="E31" s="53"/>
      <c r="F31" s="53"/>
      <c r="G31" s="53"/>
    </row>
    <row r="32" spans="1:13" hidden="1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>
      <c r="B35" s="51"/>
      <c r="C35" s="52"/>
      <c r="D35" s="52"/>
      <c r="E35" s="53"/>
      <c r="F35" s="53"/>
      <c r="G35" s="53"/>
    </row>
    <row r="36" spans="1:12" ht="15" hidden="1" customHeight="1">
      <c r="B36" s="59" t="s">
        <v>15</v>
      </c>
      <c r="C36" s="265" t="s">
        <v>39</v>
      </c>
      <c r="D36" s="266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>
      <c r="B37" s="51"/>
      <c r="C37" s="52"/>
      <c r="D37" s="52"/>
      <c r="E37" s="53"/>
      <c r="F37" s="53"/>
      <c r="G37" s="53"/>
    </row>
    <row r="38" spans="1:12" s="20" customFormat="1" ht="12" hidden="1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>
      <c r="B42" s="51"/>
      <c r="C42" s="52"/>
      <c r="D42" s="52"/>
      <c r="E42" s="53"/>
      <c r="F42" s="53"/>
      <c r="G42" s="53"/>
    </row>
    <row r="43" spans="1:12" hidden="1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>
      <c r="B46" s="51"/>
      <c r="C46" s="52"/>
      <c r="D46" s="52"/>
      <c r="E46" s="53"/>
      <c r="F46" s="53"/>
      <c r="G46" s="53"/>
    </row>
    <row r="47" spans="1:12" ht="15" hidden="1" customHeight="1">
      <c r="B47" s="64" t="s">
        <v>33</v>
      </c>
      <c r="C47" s="265" t="s">
        <v>38</v>
      </c>
      <c r="D47" s="266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>
      <c r="B48" s="51"/>
      <c r="C48" s="52"/>
      <c r="D48" s="52"/>
      <c r="E48" s="53"/>
      <c r="F48" s="53"/>
      <c r="G48" s="53"/>
    </row>
    <row r="49" spans="1:13" hidden="1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>
      <c r="B53" s="51"/>
      <c r="C53" s="52"/>
      <c r="D53" s="52"/>
      <c r="E53" s="53"/>
      <c r="F53" s="53"/>
      <c r="G53" s="53"/>
    </row>
    <row r="54" spans="1:13" hidden="1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>
      <c r="B59" s="51"/>
      <c r="C59" s="52"/>
      <c r="D59" s="52"/>
      <c r="E59" s="53"/>
      <c r="F59" s="53"/>
      <c r="G59" s="53"/>
    </row>
    <row r="60" spans="1:13" ht="15" hidden="1" customHeight="1">
      <c r="B60" s="59" t="s">
        <v>21</v>
      </c>
      <c r="C60" s="267" t="s">
        <v>1</v>
      </c>
      <c r="D60" s="266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>
      <c r="B61" s="51"/>
      <c r="C61" s="52"/>
      <c r="D61" s="52"/>
      <c r="E61" s="53"/>
      <c r="F61" s="53"/>
      <c r="G61" s="53"/>
    </row>
    <row r="62" spans="1:13" s="20" customFormat="1" ht="12" hidden="1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>
      <c r="B65" s="51"/>
      <c r="C65" s="52"/>
      <c r="D65" s="52"/>
      <c r="E65" s="53"/>
      <c r="F65" s="53"/>
      <c r="G65" s="53"/>
    </row>
    <row r="66" spans="1:13" hidden="1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>
      <c r="B71" s="73"/>
      <c r="C71" s="74"/>
      <c r="D71" s="74"/>
      <c r="E71" s="75"/>
      <c r="F71" s="75"/>
      <c r="G71" s="75"/>
    </row>
    <row r="72" spans="1:13" s="50" customFormat="1" ht="5.25" hidden="1">
      <c r="B72" s="80"/>
      <c r="C72" s="52"/>
      <c r="D72" s="52"/>
      <c r="E72" s="81"/>
      <c r="F72" s="81"/>
      <c r="G72" s="81"/>
    </row>
    <row r="73" spans="1:13" s="50" customFormat="1" ht="5.25" hidden="1">
      <c r="B73" s="80"/>
      <c r="C73" s="52"/>
      <c r="D73" s="52"/>
      <c r="E73" s="81"/>
      <c r="F73" s="81"/>
      <c r="G73" s="81"/>
    </row>
    <row r="74" spans="1:13" ht="18" hidden="1" customHeight="1">
      <c r="C74" s="271"/>
      <c r="D74" s="271"/>
      <c r="E74" s="271"/>
      <c r="F74" s="271"/>
      <c r="G74" s="271"/>
    </row>
    <row r="75" spans="1:13" hidden="1">
      <c r="C75" s="270" t="s">
        <v>8</v>
      </c>
      <c r="D75" s="270"/>
      <c r="E75" s="270" t="s">
        <v>9</v>
      </c>
      <c r="F75" s="270"/>
      <c r="G75" s="270"/>
    </row>
    <row r="76" spans="1:13" hidden="1">
      <c r="D76" s="78"/>
      <c r="E76" s="21"/>
      <c r="F76" s="15"/>
      <c r="G76" s="15"/>
    </row>
    <row r="77" spans="1:13" hidden="1">
      <c r="D77" s="78"/>
      <c r="E77" s="21"/>
      <c r="F77" s="15"/>
      <c r="G77" s="15"/>
    </row>
    <row r="78" spans="1:13" hidden="1">
      <c r="D78" s="5"/>
      <c r="E78" s="21"/>
      <c r="F78" s="5"/>
      <c r="G78" s="5"/>
    </row>
    <row r="79" spans="1:13" hidden="1">
      <c r="C79" s="264" t="s">
        <v>41</v>
      </c>
      <c r="D79" s="264"/>
      <c r="E79" s="272" t="s">
        <v>40</v>
      </c>
      <c r="F79" s="272"/>
      <c r="G79" s="272"/>
    </row>
    <row r="80" spans="1:13" ht="15" hidden="1">
      <c r="D80" s="76" t="s">
        <v>101</v>
      </c>
      <c r="E80" s="272" t="s">
        <v>117</v>
      </c>
      <c r="F80" s="272"/>
      <c r="G80" s="272"/>
    </row>
    <row r="81" spans="2:13" ht="15" hidden="1">
      <c r="D81" s="84" t="s">
        <v>100</v>
      </c>
      <c r="E81" s="270" t="s">
        <v>102</v>
      </c>
      <c r="F81" s="270"/>
      <c r="G81" s="270"/>
    </row>
    <row r="82" spans="2:13" hidden="1"/>
    <row r="83" spans="2:13" ht="15.75" hidden="1">
      <c r="B83" s="269" t="s">
        <v>27</v>
      </c>
      <c r="C83" s="269"/>
      <c r="D83" s="269"/>
      <c r="E83" s="269"/>
      <c r="F83" s="269"/>
      <c r="G83" s="269"/>
    </row>
    <row r="84" spans="2:13" ht="15.75" hidden="1">
      <c r="B84" s="269" t="s">
        <v>26</v>
      </c>
      <c r="C84" s="269"/>
      <c r="D84" s="269"/>
      <c r="E84" s="269"/>
      <c r="F84" s="269"/>
      <c r="G84" s="269"/>
    </row>
    <row r="85" spans="2:13" hidden="1">
      <c r="B85" s="270" t="s">
        <v>28</v>
      </c>
      <c r="C85" s="270"/>
      <c r="D85" s="270"/>
      <c r="E85" s="270"/>
      <c r="F85" s="270"/>
      <c r="G85" s="270"/>
    </row>
    <row r="86" spans="2:13" s="11" customFormat="1" ht="11.25" hidden="1">
      <c r="B86" s="28"/>
      <c r="C86" s="29"/>
      <c r="D86" s="29"/>
      <c r="E86" s="30"/>
      <c r="F86" s="29"/>
      <c r="G86" s="29"/>
    </row>
    <row r="87" spans="2:13" s="9" customFormat="1" hidden="1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>
      <c r="B88" s="28"/>
      <c r="E88" s="32"/>
    </row>
    <row r="89" spans="2:13" ht="27.75" hidden="1" customHeight="1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>
      <c r="B90" s="51"/>
      <c r="C90" s="52"/>
      <c r="D90" s="52"/>
      <c r="E90" s="53"/>
      <c r="F90" s="53"/>
      <c r="G90" s="53"/>
    </row>
    <row r="91" spans="2:13" ht="17.25" hidden="1" customHeight="1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>
      <c r="B92" s="51"/>
      <c r="C92" s="52"/>
      <c r="D92" s="52"/>
      <c r="E92" s="53"/>
      <c r="F92" s="53"/>
      <c r="G92" s="53"/>
    </row>
    <row r="93" spans="2:13" ht="28.5" hidden="1" customHeight="1">
      <c r="B93" s="59" t="s">
        <v>12</v>
      </c>
      <c r="C93" s="265" t="s">
        <v>42</v>
      </c>
      <c r="D93" s="266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>
      <c r="B94" s="51"/>
      <c r="C94" s="52"/>
      <c r="D94" s="52"/>
      <c r="E94" s="53"/>
      <c r="F94" s="53"/>
      <c r="G94" s="53"/>
    </row>
    <row r="95" spans="2:13" s="20" customFormat="1" ht="12" hidden="1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>
      <c r="B97" s="51"/>
      <c r="C97" s="52"/>
      <c r="D97" s="52"/>
      <c r="E97" s="53"/>
      <c r="F97" s="53"/>
      <c r="G97" s="53"/>
    </row>
    <row r="98" spans="1:13" ht="15" hidden="1" customHeight="1">
      <c r="B98" s="59" t="s">
        <v>13</v>
      </c>
      <c r="C98" s="265" t="s">
        <v>45</v>
      </c>
      <c r="D98" s="266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>
      <c r="B99" s="51"/>
      <c r="C99" s="52"/>
      <c r="D99" s="52"/>
      <c r="E99" s="53"/>
      <c r="F99" s="53"/>
      <c r="G99" s="53"/>
    </row>
    <row r="100" spans="1:13" s="20" customFormat="1" ht="12" hidden="1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>
      <c r="B104" s="51"/>
      <c r="C104" s="52"/>
      <c r="D104" s="52"/>
      <c r="E104" s="53"/>
      <c r="F104" s="53"/>
      <c r="G104" s="53"/>
    </row>
    <row r="105" spans="1:13" ht="15" hidden="1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>
      <c r="B106" s="51"/>
      <c r="C106" s="52"/>
      <c r="D106" s="52"/>
      <c r="E106" s="53"/>
      <c r="F106" s="53"/>
      <c r="G106" s="53"/>
    </row>
    <row r="107" spans="1:13" ht="15" hidden="1" customHeight="1">
      <c r="B107" s="59" t="s">
        <v>14</v>
      </c>
      <c r="C107" s="267" t="s">
        <v>30</v>
      </c>
      <c r="D107" s="266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>
      <c r="B108" s="51"/>
      <c r="C108" s="52"/>
      <c r="D108" s="52"/>
      <c r="E108" s="53"/>
      <c r="F108" s="53"/>
      <c r="G108" s="53"/>
    </row>
    <row r="109" spans="1:13" s="20" customFormat="1" ht="12" hidden="1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>
      <c r="B113" s="51"/>
      <c r="C113" s="52"/>
      <c r="D113" s="52"/>
      <c r="E113" s="53"/>
      <c r="F113" s="53"/>
      <c r="G113" s="53"/>
    </row>
    <row r="114" spans="1:12" hidden="1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>
      <c r="B117" s="51"/>
      <c r="C117" s="52"/>
      <c r="D117" s="52"/>
      <c r="E117" s="53"/>
      <c r="F117" s="53"/>
      <c r="G117" s="53"/>
    </row>
    <row r="118" spans="1:12" ht="15" hidden="1" customHeight="1">
      <c r="B118" s="59" t="s">
        <v>15</v>
      </c>
      <c r="C118" s="265" t="s">
        <v>39</v>
      </c>
      <c r="D118" s="266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>
      <c r="B119" s="51"/>
      <c r="C119" s="52"/>
      <c r="D119" s="52"/>
      <c r="E119" s="53"/>
      <c r="F119" s="53"/>
      <c r="G119" s="53"/>
    </row>
    <row r="120" spans="1:12" s="20" customFormat="1" ht="12" hidden="1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>
      <c r="B124" s="51"/>
      <c r="C124" s="52"/>
      <c r="D124" s="52"/>
      <c r="E124" s="53"/>
      <c r="F124" s="53"/>
      <c r="G124" s="53"/>
    </row>
    <row r="125" spans="1:12" hidden="1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>
      <c r="B128" s="51"/>
      <c r="C128" s="52"/>
      <c r="D128" s="52"/>
      <c r="E128" s="53"/>
      <c r="F128" s="53"/>
      <c r="G128" s="53"/>
    </row>
    <row r="129" spans="1:13" ht="15" hidden="1" customHeight="1">
      <c r="B129" s="64" t="s">
        <v>33</v>
      </c>
      <c r="C129" s="265" t="s">
        <v>38</v>
      </c>
      <c r="D129" s="266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>
      <c r="B130" s="51"/>
      <c r="C130" s="52"/>
      <c r="D130" s="52"/>
      <c r="E130" s="53"/>
      <c r="F130" s="53"/>
      <c r="G130" s="53"/>
    </row>
    <row r="131" spans="1:13" hidden="1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>
      <c r="B135" s="51"/>
      <c r="C135" s="52"/>
      <c r="D135" s="52"/>
      <c r="E135" s="53"/>
      <c r="F135" s="53"/>
      <c r="G135" s="53"/>
    </row>
    <row r="136" spans="1:13" hidden="1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>
      <c r="B141" s="51"/>
      <c r="C141" s="52"/>
      <c r="D141" s="52"/>
      <c r="E141" s="53"/>
      <c r="F141" s="53"/>
      <c r="G141" s="53"/>
    </row>
    <row r="142" spans="1:13" ht="15" hidden="1" customHeight="1">
      <c r="B142" s="59" t="s">
        <v>21</v>
      </c>
      <c r="C142" s="267" t="s">
        <v>1</v>
      </c>
      <c r="D142" s="266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>
      <c r="B143" s="51"/>
      <c r="C143" s="52"/>
      <c r="D143" s="52"/>
      <c r="E143" s="53"/>
      <c r="F143" s="53"/>
      <c r="G143" s="53"/>
    </row>
    <row r="144" spans="1:13" s="20" customFormat="1" ht="12" hidden="1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>
      <c r="B147" s="51"/>
      <c r="C147" s="52"/>
      <c r="D147" s="52"/>
      <c r="E147" s="53"/>
      <c r="F147" s="53"/>
      <c r="G147" s="53"/>
    </row>
    <row r="148" spans="1:13" hidden="1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>
      <c r="B153" s="73"/>
      <c r="C153" s="74"/>
      <c r="D153" s="74"/>
      <c r="E153" s="75"/>
      <c r="F153" s="75"/>
      <c r="G153" s="75"/>
    </row>
    <row r="154" spans="1:13" ht="18" hidden="1" customHeight="1">
      <c r="C154" s="271"/>
      <c r="D154" s="271"/>
      <c r="E154" s="271"/>
      <c r="F154" s="271"/>
      <c r="G154" s="271"/>
    </row>
    <row r="155" spans="1:13" ht="18" hidden="1" customHeight="1">
      <c r="C155" s="77"/>
      <c r="D155" s="77"/>
      <c r="E155" s="77"/>
      <c r="F155" s="77"/>
      <c r="G155" s="77"/>
    </row>
    <row r="156" spans="1:13" hidden="1">
      <c r="C156" s="270" t="s">
        <v>8</v>
      </c>
      <c r="D156" s="270"/>
      <c r="E156" s="270" t="s">
        <v>9</v>
      </c>
      <c r="F156" s="270"/>
      <c r="G156" s="270"/>
    </row>
    <row r="157" spans="1:13" hidden="1">
      <c r="D157" s="78"/>
      <c r="E157" s="21"/>
      <c r="F157" s="15"/>
      <c r="G157" s="15"/>
    </row>
    <row r="158" spans="1:13" hidden="1">
      <c r="D158" s="78"/>
      <c r="E158" s="21"/>
      <c r="F158" s="15"/>
      <c r="G158" s="15"/>
    </row>
    <row r="159" spans="1:13" hidden="1">
      <c r="D159" s="5"/>
      <c r="E159" s="21"/>
      <c r="F159" s="5"/>
      <c r="G159" s="5"/>
    </row>
    <row r="160" spans="1:13" hidden="1">
      <c r="C160" s="264" t="s">
        <v>41</v>
      </c>
      <c r="D160" s="264"/>
      <c r="E160" s="272" t="s">
        <v>40</v>
      </c>
      <c r="F160" s="272"/>
      <c r="G160" s="272"/>
    </row>
    <row r="161" spans="2:13" ht="15" hidden="1">
      <c r="D161" s="84" t="s">
        <v>101</v>
      </c>
      <c r="E161" s="272" t="s">
        <v>117</v>
      </c>
      <c r="F161" s="272"/>
      <c r="G161" s="272"/>
    </row>
    <row r="162" spans="2:13" ht="15" hidden="1">
      <c r="D162" s="84" t="s">
        <v>100</v>
      </c>
      <c r="E162" s="270" t="s">
        <v>102</v>
      </c>
      <c r="F162" s="270"/>
      <c r="G162" s="270"/>
    </row>
    <row r="163" spans="2:13" ht="15" hidden="1">
      <c r="D163" s="76"/>
      <c r="E163" s="5"/>
      <c r="F163" s="268"/>
      <c r="G163" s="268"/>
    </row>
    <row r="164" spans="2:13" ht="15.75" hidden="1">
      <c r="B164" s="269" t="s">
        <v>27</v>
      </c>
      <c r="C164" s="269"/>
      <c r="D164" s="269"/>
      <c r="E164" s="269"/>
      <c r="F164" s="269"/>
      <c r="G164" s="269"/>
    </row>
    <row r="165" spans="2:13" ht="15.75" hidden="1">
      <c r="B165" s="269" t="s">
        <v>26</v>
      </c>
      <c r="C165" s="269"/>
      <c r="D165" s="269"/>
      <c r="E165" s="269"/>
      <c r="F165" s="269"/>
      <c r="G165" s="269"/>
    </row>
    <row r="166" spans="2:13" hidden="1">
      <c r="B166" s="270" t="s">
        <v>28</v>
      </c>
      <c r="C166" s="270"/>
      <c r="D166" s="270"/>
      <c r="E166" s="270"/>
      <c r="F166" s="270"/>
      <c r="G166" s="270"/>
    </row>
    <row r="167" spans="2:13" s="11" customFormat="1" ht="11.25" hidden="1">
      <c r="B167" s="28"/>
      <c r="C167" s="29"/>
      <c r="D167" s="29"/>
      <c r="E167" s="30"/>
      <c r="F167" s="29"/>
      <c r="G167" s="29"/>
    </row>
    <row r="168" spans="2:13" s="9" customFormat="1" hidden="1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>
      <c r="B169" s="28"/>
      <c r="E169" s="32"/>
    </row>
    <row r="170" spans="2:13" ht="27.75" hidden="1" customHeight="1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>
      <c r="B171" s="51"/>
      <c r="C171" s="52"/>
      <c r="D171" s="52"/>
      <c r="E171" s="53"/>
      <c r="F171" s="53"/>
      <c r="G171" s="53"/>
    </row>
    <row r="172" spans="2:13" ht="17.25" hidden="1" customHeight="1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>
      <c r="B173" s="35"/>
      <c r="C173" s="44"/>
      <c r="D173" s="44"/>
      <c r="E173" s="36"/>
      <c r="F173" s="36"/>
      <c r="G173" s="36"/>
    </row>
    <row r="174" spans="2:13" ht="28.5" hidden="1" customHeight="1">
      <c r="B174" s="59" t="s">
        <v>12</v>
      </c>
      <c r="C174" s="265" t="s">
        <v>42</v>
      </c>
      <c r="D174" s="266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>
      <c r="B175" s="35"/>
      <c r="C175" s="44"/>
      <c r="D175" s="44"/>
      <c r="E175" s="36"/>
      <c r="F175" s="36"/>
      <c r="G175" s="36"/>
    </row>
    <row r="176" spans="2:13" s="20" customFormat="1" ht="12" hidden="1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>
      <c r="B178" s="35"/>
      <c r="C178" s="44"/>
      <c r="D178" s="44"/>
      <c r="E178" s="36"/>
      <c r="F178" s="36"/>
      <c r="G178" s="36"/>
    </row>
    <row r="179" spans="1:13" ht="15" hidden="1" customHeight="1">
      <c r="B179" s="59" t="s">
        <v>13</v>
      </c>
      <c r="C179" s="265" t="s">
        <v>45</v>
      </c>
      <c r="D179" s="266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>
      <c r="B180" s="35"/>
      <c r="C180" s="44"/>
      <c r="D180" s="44"/>
      <c r="E180" s="36"/>
      <c r="F180" s="36"/>
      <c r="G180" s="36"/>
    </row>
    <row r="181" spans="1:13" s="20" customFormat="1" ht="12" hidden="1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>
      <c r="B183" s="35"/>
      <c r="C183" s="44"/>
      <c r="D183" s="44"/>
      <c r="E183" s="36"/>
      <c r="F183" s="36"/>
      <c r="G183" s="36"/>
    </row>
    <row r="184" spans="1:13" ht="25.5" hidden="1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>
      <c r="B185" s="51"/>
      <c r="C185" s="52"/>
      <c r="D185" s="52"/>
      <c r="E185" s="53"/>
      <c r="F185" s="53"/>
      <c r="G185" s="53"/>
    </row>
    <row r="186" spans="1:13" ht="15" hidden="1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>
      <c r="B187" s="35"/>
      <c r="C187" s="44"/>
      <c r="D187" s="44"/>
      <c r="E187" s="36"/>
      <c r="F187" s="36"/>
      <c r="G187" s="36"/>
      <c r="I187" s="104"/>
    </row>
    <row r="188" spans="1:13" ht="15" hidden="1" customHeight="1">
      <c r="B188" s="59" t="s">
        <v>14</v>
      </c>
      <c r="C188" s="267" t="s">
        <v>30</v>
      </c>
      <c r="D188" s="266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>
      <c r="B189" s="35"/>
      <c r="C189" s="62"/>
      <c r="D189" s="62"/>
      <c r="E189" s="36"/>
      <c r="F189" s="36"/>
      <c r="G189" s="36"/>
    </row>
    <row r="190" spans="1:13" s="20" customFormat="1" ht="12" hidden="1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>
      <c r="B194" s="35"/>
      <c r="C194" s="62"/>
      <c r="D194" s="62"/>
      <c r="E194" s="36"/>
      <c r="F194" s="36"/>
      <c r="G194" s="36"/>
    </row>
    <row r="195" spans="1:12" hidden="1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>
      <c r="B198" s="35"/>
      <c r="C198" s="62"/>
      <c r="D198" s="62"/>
      <c r="E198" s="36"/>
      <c r="F198" s="36"/>
      <c r="G198" s="36"/>
    </row>
    <row r="199" spans="1:12" ht="28.5" hidden="1" customHeight="1">
      <c r="B199" s="59" t="s">
        <v>15</v>
      </c>
      <c r="C199" s="265" t="s">
        <v>39</v>
      </c>
      <c r="D199" s="266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>
      <c r="B200" s="35"/>
      <c r="C200" s="44"/>
      <c r="D200" s="44"/>
      <c r="E200" s="36"/>
      <c r="F200" s="36"/>
      <c r="G200" s="36"/>
    </row>
    <row r="201" spans="1:12" s="20" customFormat="1" ht="12" hidden="1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>
      <c r="B205" s="35"/>
      <c r="C205" s="44"/>
      <c r="D205" s="44"/>
      <c r="E205" s="36"/>
      <c r="F205" s="36"/>
      <c r="G205" s="36"/>
    </row>
    <row r="206" spans="1:12" hidden="1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>
      <c r="B209" s="35"/>
      <c r="C209" s="44"/>
      <c r="D209" s="44"/>
      <c r="E209" s="36"/>
      <c r="F209" s="36"/>
      <c r="G209" s="36"/>
    </row>
    <row r="210" spans="1:12" ht="12.75" hidden="1" customHeight="1">
      <c r="B210" s="64" t="s">
        <v>33</v>
      </c>
      <c r="C210" s="265" t="s">
        <v>38</v>
      </c>
      <c r="D210" s="266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>
      <c r="B211" s="7"/>
      <c r="C211" s="26"/>
      <c r="D211" s="26"/>
      <c r="E211" s="10"/>
      <c r="F211" s="10"/>
      <c r="G211" s="10"/>
    </row>
    <row r="212" spans="1:12" hidden="1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>
      <c r="B216" s="35"/>
      <c r="C216" s="44"/>
      <c r="D216" s="44"/>
      <c r="E216" s="36"/>
      <c r="F216" s="36"/>
      <c r="G216" s="36"/>
    </row>
    <row r="217" spans="1:12" hidden="1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>
      <c r="B220" s="54"/>
      <c r="C220" s="55"/>
      <c r="D220" s="55"/>
      <c r="E220" s="56"/>
      <c r="F220" s="56"/>
      <c r="G220" s="56"/>
    </row>
    <row r="221" spans="1:12" ht="15" hidden="1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>
      <c r="B222" s="7"/>
      <c r="C222" s="26"/>
      <c r="D222" s="26"/>
      <c r="E222" s="10"/>
      <c r="F222" s="10"/>
      <c r="G222" s="10"/>
    </row>
    <row r="223" spans="1:12" ht="15" hidden="1" customHeight="1">
      <c r="B223" s="59" t="s">
        <v>21</v>
      </c>
      <c r="C223" s="267" t="s">
        <v>1</v>
      </c>
      <c r="D223" s="266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>
      <c r="B224" s="35"/>
      <c r="C224" s="44"/>
      <c r="D224" s="44"/>
      <c r="E224" s="36"/>
      <c r="F224" s="36"/>
      <c r="G224" s="36"/>
    </row>
    <row r="225" spans="1:13" s="20" customFormat="1" ht="12" hidden="1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>
      <c r="B228" s="35"/>
      <c r="C228" s="44"/>
      <c r="D228" s="44"/>
      <c r="E228" s="53"/>
      <c r="F228" s="53"/>
      <c r="G228" s="36"/>
    </row>
    <row r="229" spans="1:13" hidden="1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>
      <c r="B234" s="54"/>
      <c r="C234" s="55"/>
      <c r="D234" s="55"/>
      <c r="E234" s="56"/>
      <c r="F234" s="56"/>
      <c r="G234" s="56"/>
    </row>
    <row r="235" spans="1:13" ht="18" hidden="1" customHeight="1">
      <c r="C235" s="271"/>
      <c r="D235" s="271"/>
      <c r="E235" s="271"/>
      <c r="F235" s="271"/>
      <c r="G235" s="271"/>
    </row>
    <row r="236" spans="1:13" hidden="1">
      <c r="C236" s="270" t="s">
        <v>8</v>
      </c>
      <c r="D236" s="270"/>
      <c r="E236" s="270" t="s">
        <v>9</v>
      </c>
      <c r="F236" s="270"/>
      <c r="G236" s="270"/>
    </row>
    <row r="237" spans="1:13" hidden="1">
      <c r="D237" s="78"/>
      <c r="E237" s="21"/>
      <c r="F237" s="15"/>
      <c r="G237" s="15"/>
    </row>
    <row r="238" spans="1:13" hidden="1">
      <c r="D238" s="78"/>
      <c r="E238" s="21"/>
      <c r="F238" s="15"/>
      <c r="G238" s="15"/>
    </row>
    <row r="239" spans="1:13" hidden="1">
      <c r="D239" s="5"/>
      <c r="E239" s="21"/>
      <c r="F239" s="5"/>
      <c r="G239" s="5"/>
    </row>
    <row r="240" spans="1:13" hidden="1">
      <c r="C240" s="264" t="s">
        <v>41</v>
      </c>
      <c r="D240" s="264"/>
      <c r="E240" s="272" t="s">
        <v>40</v>
      </c>
      <c r="F240" s="272"/>
      <c r="G240" s="272"/>
    </row>
    <row r="241" spans="2:10" ht="15" hidden="1">
      <c r="D241" s="84" t="s">
        <v>101</v>
      </c>
      <c r="E241" s="272" t="s">
        <v>117</v>
      </c>
      <c r="F241" s="272"/>
      <c r="G241" s="272"/>
    </row>
    <row r="242" spans="2:10" ht="15" hidden="1">
      <c r="D242" s="84" t="s">
        <v>100</v>
      </c>
      <c r="E242" s="270" t="s">
        <v>102</v>
      </c>
      <c r="F242" s="270"/>
      <c r="G242" s="270"/>
    </row>
    <row r="243" spans="2:10" hidden="1"/>
    <row r="244" spans="2:10" ht="15" hidden="1">
      <c r="D244" s="86"/>
      <c r="E244" s="5"/>
      <c r="F244" s="268"/>
      <c r="G244" s="268"/>
    </row>
    <row r="245" spans="2:10" ht="15.75" hidden="1">
      <c r="B245" s="269" t="s">
        <v>27</v>
      </c>
      <c r="C245" s="269"/>
      <c r="D245" s="269"/>
      <c r="E245" s="269"/>
      <c r="F245" s="269"/>
      <c r="G245" s="269"/>
    </row>
    <row r="246" spans="2:10" ht="15.75" hidden="1">
      <c r="B246" s="269" t="s">
        <v>26</v>
      </c>
      <c r="C246" s="269"/>
      <c r="D246" s="269"/>
      <c r="E246" s="269"/>
      <c r="F246" s="269"/>
      <c r="G246" s="269"/>
    </row>
    <row r="247" spans="2:10" hidden="1">
      <c r="B247" s="270" t="s">
        <v>28</v>
      </c>
      <c r="C247" s="270"/>
      <c r="D247" s="270"/>
      <c r="E247" s="270"/>
      <c r="F247" s="270"/>
      <c r="G247" s="270"/>
    </row>
    <row r="248" spans="2:10" hidden="1">
      <c r="B248" s="28"/>
      <c r="C248" s="29"/>
      <c r="D248" s="29"/>
      <c r="E248" s="30"/>
      <c r="F248" s="29"/>
      <c r="G248" s="29"/>
    </row>
    <row r="249" spans="2:10" hidden="1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>
      <c r="B250" s="28"/>
      <c r="C250" s="11"/>
      <c r="D250" s="11"/>
      <c r="E250" s="32"/>
      <c r="F250" s="11"/>
      <c r="G250" s="11"/>
    </row>
    <row r="251" spans="2:10" ht="25.5" hidden="1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>
      <c r="B252" s="51"/>
      <c r="C252" s="52"/>
      <c r="D252" s="52"/>
      <c r="E252" s="53"/>
      <c r="F252" s="53"/>
      <c r="G252" s="53"/>
    </row>
    <row r="253" spans="2:10" ht="15" hidden="1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>
      <c r="B254" s="35"/>
      <c r="C254" s="44"/>
      <c r="D254" s="44"/>
      <c r="E254" s="36"/>
      <c r="F254" s="36"/>
      <c r="G254" s="36"/>
    </row>
    <row r="255" spans="2:10" ht="40.9" hidden="1" customHeight="1">
      <c r="B255" s="59" t="s">
        <v>12</v>
      </c>
      <c r="C255" s="265" t="s">
        <v>42</v>
      </c>
      <c r="D255" s="266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>
      <c r="B256" s="35"/>
      <c r="C256" s="44"/>
      <c r="D256" s="44"/>
      <c r="E256" s="36"/>
      <c r="F256" s="36"/>
      <c r="G256" s="36"/>
    </row>
    <row r="257" spans="2:9" hidden="1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>
      <c r="B259" s="35"/>
      <c r="C259" s="44"/>
      <c r="D259" s="44"/>
      <c r="E259" s="36"/>
      <c r="F259" s="36"/>
      <c r="G259" s="36"/>
    </row>
    <row r="260" spans="2:9" ht="15" hidden="1">
      <c r="B260" s="59" t="s">
        <v>13</v>
      </c>
      <c r="C260" s="265" t="s">
        <v>45</v>
      </c>
      <c r="D260" s="266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>
      <c r="B261" s="35"/>
      <c r="C261" s="44"/>
      <c r="D261" s="44"/>
      <c r="E261" s="36"/>
      <c r="F261" s="36"/>
      <c r="G261" s="36"/>
    </row>
    <row r="262" spans="2:9" hidden="1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>
      <c r="B264" s="35"/>
      <c r="C264" s="44"/>
      <c r="D264" s="44"/>
      <c r="E264" s="36"/>
      <c r="F264" s="36"/>
      <c r="G264" s="36"/>
    </row>
    <row r="265" spans="2:9" ht="25.5" hidden="1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>
      <c r="B266" s="51"/>
      <c r="C266" s="52"/>
      <c r="D266" s="52"/>
      <c r="E266" s="53"/>
      <c r="F266" s="53"/>
      <c r="G266" s="53"/>
    </row>
    <row r="267" spans="2:9" ht="15" hidden="1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>
      <c r="B268" s="35"/>
      <c r="C268" s="44"/>
      <c r="D268" s="44"/>
      <c r="E268" s="36"/>
      <c r="F268" s="36"/>
      <c r="G268" s="36"/>
    </row>
    <row r="269" spans="2:9" ht="15" hidden="1">
      <c r="B269" s="59" t="s">
        <v>14</v>
      </c>
      <c r="C269" s="267" t="s">
        <v>30</v>
      </c>
      <c r="D269" s="266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>
      <c r="B270" s="35"/>
      <c r="C270" s="62"/>
      <c r="D270" s="62"/>
      <c r="E270" s="36"/>
      <c r="F270" s="36"/>
      <c r="G270" s="36"/>
    </row>
    <row r="271" spans="2:9" hidden="1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>
      <c r="B275" s="35"/>
      <c r="C275" s="62"/>
      <c r="D275" s="62"/>
      <c r="E275" s="36"/>
      <c r="F275" s="36"/>
      <c r="G275" s="36"/>
    </row>
    <row r="276" spans="2:7" hidden="1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>
      <c r="B279" s="35"/>
      <c r="C279" s="62"/>
      <c r="D279" s="62"/>
      <c r="E279" s="36"/>
      <c r="F279" s="36"/>
      <c r="G279" s="36"/>
    </row>
    <row r="280" spans="2:7" ht="15" hidden="1">
      <c r="B280" s="59" t="s">
        <v>15</v>
      </c>
      <c r="C280" s="265" t="s">
        <v>39</v>
      </c>
      <c r="D280" s="266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>
      <c r="B281" s="35"/>
      <c r="C281" s="44"/>
      <c r="D281" s="44"/>
      <c r="E281" s="36"/>
      <c r="F281" s="36"/>
      <c r="G281" s="36"/>
    </row>
    <row r="282" spans="2:7" hidden="1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>
      <c r="B286" s="35"/>
      <c r="C286" s="44"/>
      <c r="D286" s="44"/>
      <c r="E286" s="36"/>
      <c r="F286" s="36"/>
      <c r="G286" s="36"/>
    </row>
    <row r="287" spans="2:7" hidden="1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>
      <c r="B290" s="35"/>
      <c r="C290" s="44"/>
      <c r="D290" s="44"/>
      <c r="E290" s="36"/>
      <c r="F290" s="36"/>
      <c r="G290" s="36"/>
    </row>
    <row r="291" spans="2:7" ht="15" hidden="1">
      <c r="B291" s="64" t="s">
        <v>33</v>
      </c>
      <c r="C291" s="265" t="s">
        <v>38</v>
      </c>
      <c r="D291" s="266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>
      <c r="B292" s="7"/>
      <c r="C292" s="26"/>
      <c r="D292" s="26"/>
      <c r="E292" s="10"/>
      <c r="F292" s="10"/>
      <c r="G292" s="10"/>
    </row>
    <row r="293" spans="2:7" hidden="1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>
      <c r="B297" s="35"/>
      <c r="C297" s="44"/>
      <c r="D297" s="44"/>
      <c r="E297" s="36"/>
      <c r="F297" s="36"/>
      <c r="G297" s="36"/>
    </row>
    <row r="298" spans="2:7" hidden="1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>
      <c r="B301" s="54"/>
      <c r="C301" s="55"/>
      <c r="D301" s="55"/>
      <c r="E301" s="56"/>
      <c r="F301" s="56"/>
      <c r="G301" s="56"/>
    </row>
    <row r="302" spans="2:7" ht="15" hidden="1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>
      <c r="B303" s="7"/>
      <c r="C303" s="26"/>
      <c r="D303" s="26"/>
      <c r="E303" s="10"/>
      <c r="F303" s="10"/>
      <c r="G303" s="10"/>
    </row>
    <row r="304" spans="2:7" ht="15" hidden="1">
      <c r="B304" s="59" t="s">
        <v>21</v>
      </c>
      <c r="C304" s="267" t="s">
        <v>1</v>
      </c>
      <c r="D304" s="266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>
      <c r="B305" s="35"/>
      <c r="C305" s="44"/>
      <c r="D305" s="44"/>
      <c r="E305" s="36"/>
      <c r="F305" s="36"/>
      <c r="G305" s="36"/>
    </row>
    <row r="306" spans="2:7" hidden="1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>
      <c r="B309" s="35"/>
      <c r="C309" s="44"/>
      <c r="D309" s="44"/>
      <c r="E309" s="53"/>
      <c r="F309" s="53"/>
      <c r="G309" s="36"/>
    </row>
    <row r="310" spans="2:7" hidden="1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>
      <c r="B313" s="33"/>
      <c r="C313" s="71"/>
      <c r="D313" s="37"/>
      <c r="E313" s="38"/>
      <c r="F313" s="39"/>
      <c r="G313" s="39"/>
    </row>
    <row r="314" spans="2:7" ht="15.75" hidden="1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>
      <c r="B315" s="54"/>
      <c r="C315" s="55"/>
      <c r="D315" s="55"/>
      <c r="E315" s="56"/>
      <c r="F315" s="56"/>
      <c r="G315" s="56"/>
    </row>
    <row r="316" spans="2:7" hidden="1">
      <c r="C316" s="271"/>
      <c r="D316" s="271"/>
      <c r="E316" s="271"/>
      <c r="F316" s="271"/>
      <c r="G316" s="271"/>
    </row>
    <row r="317" spans="2:7" hidden="1">
      <c r="C317" s="270" t="s">
        <v>8</v>
      </c>
      <c r="D317" s="270"/>
      <c r="E317" s="270" t="s">
        <v>9</v>
      </c>
      <c r="F317" s="270"/>
      <c r="G317" s="270"/>
    </row>
    <row r="318" spans="2:7" hidden="1">
      <c r="D318" s="5"/>
      <c r="E318" s="21"/>
      <c r="F318" s="5"/>
      <c r="G318" s="5"/>
    </row>
    <row r="319" spans="2:7" hidden="1">
      <c r="C319" s="264" t="s">
        <v>41</v>
      </c>
      <c r="D319" s="264"/>
      <c r="E319" s="272" t="s">
        <v>40</v>
      </c>
      <c r="F319" s="272"/>
      <c r="G319" s="272"/>
    </row>
    <row r="320" spans="2:7" ht="15" hidden="1">
      <c r="D320" s="86" t="s">
        <v>101</v>
      </c>
      <c r="E320" s="272" t="s">
        <v>117</v>
      </c>
      <c r="F320" s="272"/>
      <c r="G320" s="272"/>
    </row>
    <row r="321" spans="2:7" ht="15" hidden="1">
      <c r="D321" s="86" t="s">
        <v>100</v>
      </c>
      <c r="E321" s="270" t="s">
        <v>102</v>
      </c>
      <c r="F321" s="270"/>
      <c r="G321" s="270"/>
    </row>
    <row r="322" spans="2:7" hidden="1"/>
    <row r="323" spans="2:7" hidden="1"/>
    <row r="324" spans="2:7" hidden="1"/>
    <row r="325" spans="2:7" hidden="1"/>
    <row r="326" spans="2:7" ht="15" hidden="1">
      <c r="D326" s="112"/>
      <c r="E326" s="5"/>
      <c r="F326" s="268"/>
      <c r="G326" s="268"/>
    </row>
    <row r="327" spans="2:7" ht="15.75" hidden="1">
      <c r="B327" s="269" t="s">
        <v>27</v>
      </c>
      <c r="C327" s="269"/>
      <c r="D327" s="269"/>
      <c r="E327" s="269"/>
      <c r="F327" s="269"/>
      <c r="G327" s="269"/>
    </row>
    <row r="328" spans="2:7" ht="15.75" hidden="1">
      <c r="B328" s="269" t="s">
        <v>26</v>
      </c>
      <c r="C328" s="269"/>
      <c r="D328" s="269"/>
      <c r="E328" s="269"/>
      <c r="F328" s="269"/>
      <c r="G328" s="269"/>
    </row>
    <row r="329" spans="2:7" hidden="1">
      <c r="B329" s="270" t="s">
        <v>28</v>
      </c>
      <c r="C329" s="270"/>
      <c r="D329" s="270"/>
      <c r="E329" s="270"/>
      <c r="F329" s="270"/>
      <c r="G329" s="270"/>
    </row>
    <row r="330" spans="2:7" hidden="1">
      <c r="B330" s="28"/>
      <c r="C330" s="29"/>
      <c r="D330" s="29"/>
      <c r="E330" s="30"/>
      <c r="F330" s="29"/>
      <c r="G330" s="29"/>
    </row>
    <row r="331" spans="2:7" hidden="1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>
      <c r="B332" s="28"/>
      <c r="C332" s="11"/>
      <c r="D332" s="11"/>
      <c r="E332" s="32"/>
      <c r="F332" s="11"/>
      <c r="G332" s="11"/>
    </row>
    <row r="333" spans="2:7" ht="25.5" hidden="1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>
      <c r="B334" s="51"/>
      <c r="C334" s="52"/>
      <c r="D334" s="52"/>
      <c r="E334" s="53"/>
      <c r="F334" s="53"/>
      <c r="G334" s="53"/>
    </row>
    <row r="335" spans="2:7" ht="15" hidden="1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>
      <c r="B336" s="35"/>
      <c r="C336" s="44"/>
      <c r="D336" s="44"/>
      <c r="E336" s="36"/>
      <c r="F336" s="36"/>
      <c r="G336" s="36"/>
    </row>
    <row r="337" spans="2:9" ht="27.6" hidden="1" customHeight="1">
      <c r="B337" s="59" t="s">
        <v>12</v>
      </c>
      <c r="C337" s="265" t="s">
        <v>42</v>
      </c>
      <c r="D337" s="266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>
      <c r="B338" s="35"/>
      <c r="C338" s="44"/>
      <c r="D338" s="44"/>
      <c r="E338" s="36"/>
      <c r="F338" s="36"/>
      <c r="G338" s="36"/>
    </row>
    <row r="339" spans="2:9" hidden="1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>
      <c r="B341" s="35"/>
      <c r="C341" s="44"/>
      <c r="D341" s="44"/>
      <c r="E341" s="36"/>
      <c r="F341" s="36"/>
      <c r="G341" s="36"/>
    </row>
    <row r="342" spans="2:9" ht="15" hidden="1">
      <c r="B342" s="59" t="s">
        <v>13</v>
      </c>
      <c r="C342" s="265" t="s">
        <v>45</v>
      </c>
      <c r="D342" s="266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>
      <c r="B343" s="35"/>
      <c r="C343" s="44"/>
      <c r="D343" s="44"/>
      <c r="E343" s="36"/>
      <c r="F343" s="36"/>
      <c r="G343" s="36"/>
      <c r="I343" s="85"/>
    </row>
    <row r="344" spans="2:9" hidden="1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>
      <c r="B346" s="35"/>
      <c r="C346" s="44"/>
      <c r="D346" s="44"/>
      <c r="E346" s="36"/>
      <c r="F346" s="36"/>
      <c r="G346" s="36"/>
      <c r="I346" s="85"/>
    </row>
    <row r="347" spans="2:9" ht="25.5" hidden="1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>
      <c r="B348" s="51"/>
      <c r="C348" s="52"/>
      <c r="D348" s="52"/>
      <c r="E348" s="53"/>
      <c r="F348" s="53"/>
      <c r="G348" s="53"/>
    </row>
    <row r="349" spans="2:9" ht="15" hidden="1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>
      <c r="B350" s="35"/>
      <c r="C350" s="44"/>
      <c r="D350" s="44"/>
      <c r="E350" s="36"/>
      <c r="F350" s="36"/>
      <c r="G350" s="36"/>
    </row>
    <row r="351" spans="2:9" ht="15" hidden="1">
      <c r="B351" s="59" t="s">
        <v>14</v>
      </c>
      <c r="C351" s="267" t="s">
        <v>30</v>
      </c>
      <c r="D351" s="266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>
      <c r="B352" s="35"/>
      <c r="C352" s="62"/>
      <c r="D352" s="62"/>
      <c r="E352" s="36"/>
      <c r="F352" s="36"/>
      <c r="G352" s="36"/>
    </row>
    <row r="353" spans="2:7" hidden="1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>
      <c r="B357" s="35"/>
      <c r="C357" s="62"/>
      <c r="D357" s="62"/>
      <c r="E357" s="36"/>
      <c r="F357" s="36"/>
      <c r="G357" s="36"/>
    </row>
    <row r="358" spans="2:7" hidden="1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>
      <c r="B361" s="35"/>
      <c r="C361" s="62"/>
      <c r="D361" s="62"/>
      <c r="E361" s="36"/>
      <c r="F361" s="36"/>
      <c r="G361" s="36"/>
    </row>
    <row r="362" spans="2:7" ht="15" hidden="1">
      <c r="B362" s="59" t="s">
        <v>15</v>
      </c>
      <c r="C362" s="265" t="s">
        <v>39</v>
      </c>
      <c r="D362" s="266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>
      <c r="B363" s="35"/>
      <c r="C363" s="44"/>
      <c r="D363" s="44"/>
      <c r="E363" s="36"/>
      <c r="F363" s="36"/>
      <c r="G363" s="36"/>
    </row>
    <row r="364" spans="2:7" hidden="1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>
      <c r="B368" s="35"/>
      <c r="C368" s="44"/>
      <c r="D368" s="44"/>
      <c r="E368" s="36"/>
      <c r="F368" s="36"/>
      <c r="G368" s="36"/>
    </row>
    <row r="369" spans="2:7" hidden="1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>
      <c r="B372" s="35"/>
      <c r="C372" s="44"/>
      <c r="D372" s="44"/>
      <c r="E372" s="36"/>
      <c r="F372" s="36"/>
      <c r="G372" s="36"/>
    </row>
    <row r="373" spans="2:7" ht="15" hidden="1">
      <c r="B373" s="64" t="s">
        <v>33</v>
      </c>
      <c r="C373" s="265" t="s">
        <v>38</v>
      </c>
      <c r="D373" s="266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>
      <c r="B374" s="7"/>
      <c r="C374" s="26"/>
      <c r="D374" s="26"/>
      <c r="E374" s="10"/>
      <c r="F374" s="10"/>
      <c r="G374" s="10"/>
    </row>
    <row r="375" spans="2:7" hidden="1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>
      <c r="B379" s="35"/>
      <c r="C379" s="44"/>
      <c r="D379" s="44"/>
      <c r="E379" s="36"/>
      <c r="F379" s="36"/>
      <c r="G379" s="36"/>
    </row>
    <row r="380" spans="2:7" hidden="1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>
      <c r="B383" s="54"/>
      <c r="C383" s="55"/>
      <c r="D383" s="55"/>
      <c r="E383" s="56"/>
      <c r="F383" s="56"/>
      <c r="G383" s="56"/>
    </row>
    <row r="384" spans="2:7" ht="15" hidden="1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>
      <c r="B385" s="7"/>
      <c r="C385" s="26"/>
      <c r="D385" s="26"/>
      <c r="E385" s="10"/>
      <c r="F385" s="10"/>
      <c r="G385" s="10"/>
    </row>
    <row r="386" spans="2:7" ht="15" hidden="1">
      <c r="B386" s="59" t="s">
        <v>21</v>
      </c>
      <c r="C386" s="267" t="s">
        <v>1</v>
      </c>
      <c r="D386" s="266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>
      <c r="B387" s="35"/>
      <c r="C387" s="44"/>
      <c r="D387" s="44"/>
      <c r="E387" s="36"/>
      <c r="F387" s="36"/>
      <c r="G387" s="36"/>
    </row>
    <row r="388" spans="2:7" hidden="1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>
      <c r="B391" s="35"/>
      <c r="C391" s="44"/>
      <c r="D391" s="44"/>
      <c r="E391" s="53"/>
      <c r="F391" s="53"/>
      <c r="G391" s="36"/>
    </row>
    <row r="392" spans="2:7" hidden="1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>
      <c r="B395" s="33"/>
      <c r="C395" s="71"/>
      <c r="D395" s="37"/>
      <c r="E395" s="38"/>
      <c r="F395" s="39"/>
      <c r="G395" s="39"/>
    </row>
    <row r="396" spans="2:7" ht="15.75" hidden="1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>
      <c r="B397" s="54"/>
      <c r="C397" s="55"/>
      <c r="D397" s="55"/>
      <c r="E397" s="56"/>
      <c r="F397" s="56"/>
      <c r="G397" s="56"/>
    </row>
    <row r="398" spans="2:7" hidden="1">
      <c r="C398" s="271"/>
      <c r="D398" s="271"/>
      <c r="E398" s="271"/>
      <c r="F398" s="271"/>
      <c r="G398" s="271"/>
    </row>
    <row r="399" spans="2:7" hidden="1">
      <c r="C399" s="270" t="s">
        <v>8</v>
      </c>
      <c r="D399" s="270"/>
      <c r="E399" s="270" t="s">
        <v>9</v>
      </c>
      <c r="F399" s="270"/>
      <c r="G399" s="270"/>
    </row>
    <row r="400" spans="2:7" hidden="1">
      <c r="D400" s="111"/>
      <c r="E400" s="21"/>
      <c r="F400" s="15"/>
      <c r="G400" s="15"/>
    </row>
    <row r="401" spans="2:7" hidden="1">
      <c r="D401" s="111"/>
      <c r="E401" s="21"/>
      <c r="F401" s="15"/>
      <c r="G401" s="15"/>
    </row>
    <row r="402" spans="2:7" hidden="1">
      <c r="D402" s="5"/>
      <c r="E402" s="21"/>
      <c r="F402" s="5"/>
      <c r="G402" s="5"/>
    </row>
    <row r="403" spans="2:7" hidden="1">
      <c r="C403" s="264" t="s">
        <v>41</v>
      </c>
      <c r="D403" s="264"/>
      <c r="E403" s="272" t="s">
        <v>40</v>
      </c>
      <c r="F403" s="272"/>
      <c r="G403" s="272"/>
    </row>
    <row r="404" spans="2:7" ht="15" hidden="1">
      <c r="D404" s="112" t="s">
        <v>101</v>
      </c>
      <c r="E404" s="272" t="s">
        <v>117</v>
      </c>
      <c r="F404" s="272"/>
      <c r="G404" s="272"/>
    </row>
    <row r="405" spans="2:7" ht="15" hidden="1">
      <c r="D405" s="112" t="s">
        <v>100</v>
      </c>
      <c r="E405" s="270" t="s">
        <v>102</v>
      </c>
      <c r="F405" s="270"/>
      <c r="G405" s="270"/>
    </row>
    <row r="406" spans="2:7" hidden="1"/>
    <row r="407" spans="2:7" hidden="1"/>
    <row r="408" spans="2:7" hidden="1"/>
    <row r="409" spans="2:7" hidden="1"/>
    <row r="410" spans="2:7" hidden="1"/>
    <row r="411" spans="2:7" hidden="1"/>
    <row r="412" spans="2:7" ht="15">
      <c r="D412" s="113"/>
      <c r="E412" s="5"/>
      <c r="F412" s="268"/>
      <c r="G412" s="268"/>
    </row>
    <row r="413" spans="2:7" ht="15.75">
      <c r="B413" s="269" t="s">
        <v>27</v>
      </c>
      <c r="C413" s="269"/>
      <c r="D413" s="269"/>
      <c r="E413" s="269"/>
      <c r="F413" s="269"/>
      <c r="G413" s="269"/>
    </row>
    <row r="414" spans="2:7" ht="15.75">
      <c r="B414" s="269" t="s">
        <v>26</v>
      </c>
      <c r="C414" s="269"/>
      <c r="D414" s="269"/>
      <c r="E414" s="269"/>
      <c r="F414" s="269"/>
      <c r="G414" s="269"/>
    </row>
    <row r="415" spans="2:7">
      <c r="B415" s="270" t="s">
        <v>28</v>
      </c>
      <c r="C415" s="270"/>
      <c r="D415" s="270"/>
      <c r="E415" s="270"/>
      <c r="F415" s="270"/>
      <c r="G415" s="270"/>
    </row>
    <row r="416" spans="2:7">
      <c r="B416" s="28"/>
      <c r="C416" s="29"/>
      <c r="D416" s="29"/>
      <c r="E416" s="30"/>
      <c r="F416" s="29"/>
      <c r="G416" s="29"/>
    </row>
    <row r="417" spans="2:13">
      <c r="B417" s="27"/>
      <c r="C417" s="5"/>
      <c r="D417" s="122" t="s">
        <v>150</v>
      </c>
      <c r="E417" s="5"/>
      <c r="F417" s="17" t="s">
        <v>29</v>
      </c>
      <c r="G417" s="238" t="s">
        <v>398</v>
      </c>
    </row>
    <row r="418" spans="2:13">
      <c r="B418" s="28"/>
      <c r="C418" s="11"/>
      <c r="D418" s="11"/>
      <c r="E418" s="32"/>
      <c r="F418" s="11"/>
      <c r="G418" s="11"/>
    </row>
    <row r="419" spans="2:13" ht="25.5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JUNIO 2024</v>
      </c>
      <c r="G419" s="13" t="s">
        <v>20</v>
      </c>
    </row>
    <row r="420" spans="2:13">
      <c r="B420" s="51"/>
      <c r="C420" s="52"/>
      <c r="D420" s="52"/>
      <c r="E420" s="53"/>
      <c r="F420" s="53"/>
      <c r="G420" s="53"/>
    </row>
    <row r="421" spans="2:13" ht="15">
      <c r="B421" s="45" t="s">
        <v>24</v>
      </c>
      <c r="C421" s="26"/>
      <c r="D421" s="24"/>
      <c r="E421" s="4">
        <f>E423+E428</f>
        <v>285470465.05000001</v>
      </c>
      <c r="F421" s="4">
        <f>F423+F428</f>
        <v>51494572.07</v>
      </c>
      <c r="G421" s="4">
        <f>G423+G428</f>
        <v>336965037.12</v>
      </c>
    </row>
    <row r="422" spans="2:13">
      <c r="B422" s="35"/>
      <c r="C422" s="44"/>
      <c r="D422" s="44"/>
      <c r="E422" s="36"/>
      <c r="F422" s="36"/>
      <c r="G422" s="36"/>
      <c r="J422" s="244"/>
    </row>
    <row r="423" spans="2:13" ht="28.15" customHeight="1">
      <c r="B423" s="59" t="s">
        <v>12</v>
      </c>
      <c r="C423" s="265" t="s">
        <v>42</v>
      </c>
      <c r="D423" s="266"/>
      <c r="E423" s="252">
        <f>E425+E426</f>
        <v>274020850</v>
      </c>
      <c r="F423" s="254">
        <f>F425+F426</f>
        <v>50554029.020000003</v>
      </c>
      <c r="G423" s="254">
        <f>G425+G426</f>
        <v>324574879.01999998</v>
      </c>
    </row>
    <row r="424" spans="2:13">
      <c r="B424" s="35"/>
      <c r="C424" s="44"/>
      <c r="D424" s="44"/>
      <c r="E424" s="36"/>
      <c r="F424" s="36"/>
      <c r="G424" s="36"/>
    </row>
    <row r="425" spans="2:13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4"/>
    </row>
    <row r="426" spans="2:13">
      <c r="B426" s="33"/>
      <c r="C426" s="71" t="s">
        <v>37</v>
      </c>
      <c r="D426" s="89" t="s">
        <v>11</v>
      </c>
      <c r="E426" s="91">
        <v>274020850</v>
      </c>
      <c r="F426" s="91">
        <v>50554029.020000003</v>
      </c>
      <c r="G426" s="39">
        <f>F426+E426</f>
        <v>324574879.01999998</v>
      </c>
    </row>
    <row r="427" spans="2:13">
      <c r="B427" s="35"/>
      <c r="C427" s="44"/>
      <c r="D427" s="44"/>
      <c r="E427" s="237"/>
      <c r="F427" s="36"/>
      <c r="G427" s="36"/>
    </row>
    <row r="428" spans="2:13">
      <c r="B428" s="59" t="s">
        <v>13</v>
      </c>
      <c r="C428" s="265" t="s">
        <v>45</v>
      </c>
      <c r="D428" s="266"/>
      <c r="E428" s="253">
        <f>E430+E431</f>
        <v>11449615.049999999</v>
      </c>
      <c r="F428" s="252">
        <f>F430+F431</f>
        <v>940543.04999999993</v>
      </c>
      <c r="G428" s="252">
        <f>G430+G431</f>
        <v>12390158.099999998</v>
      </c>
    </row>
    <row r="429" spans="2:13">
      <c r="B429" s="35"/>
      <c r="C429" s="44"/>
      <c r="D429" s="44"/>
      <c r="E429" s="237"/>
      <c r="F429" s="36"/>
      <c r="G429" s="36"/>
      <c r="L429" s="238"/>
    </row>
    <row r="430" spans="2:13">
      <c r="B430" s="87"/>
      <c r="C430" s="88" t="s">
        <v>43</v>
      </c>
      <c r="D430" s="89" t="s">
        <v>10</v>
      </c>
      <c r="E430" s="90">
        <v>694054.3899999999</v>
      </c>
      <c r="F430" s="90">
        <v>12344.57</v>
      </c>
      <c r="G430" s="91">
        <f>+E430+F430</f>
        <v>706398.95999999985</v>
      </c>
      <c r="I430" s="8"/>
      <c r="L430" s="251"/>
      <c r="M430" s="248"/>
    </row>
    <row r="431" spans="2:13">
      <c r="B431" s="87"/>
      <c r="C431" s="88" t="s">
        <v>44</v>
      </c>
      <c r="D431" s="89" t="s">
        <v>11</v>
      </c>
      <c r="E431" s="90">
        <v>10755560.659999998</v>
      </c>
      <c r="F431" s="90">
        <v>928198.48</v>
      </c>
      <c r="G431" s="91">
        <f>+E431+F431</f>
        <v>11683759.139999999</v>
      </c>
      <c r="I431" s="8"/>
      <c r="L431" s="251"/>
      <c r="M431" s="248"/>
    </row>
    <row r="432" spans="2:13">
      <c r="B432" s="35"/>
      <c r="C432" s="44"/>
      <c r="D432" s="44"/>
      <c r="E432" s="36"/>
      <c r="F432" s="36"/>
      <c r="G432" s="36"/>
      <c r="L432" s="153"/>
      <c r="M432" s="153"/>
    </row>
    <row r="433" spans="2:13" ht="25.5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  <c r="I433" s="153"/>
      <c r="L433" s="153"/>
      <c r="M433" s="153"/>
    </row>
    <row r="434" spans="2:13">
      <c r="B434" s="51"/>
      <c r="C434" s="52"/>
      <c r="D434" s="52"/>
      <c r="E434" s="53"/>
      <c r="F434" s="53"/>
      <c r="G434" s="53"/>
      <c r="I434" s="153"/>
      <c r="L434" s="153"/>
      <c r="M434" s="153"/>
    </row>
    <row r="435" spans="2:13" ht="15">
      <c r="B435" s="45" t="s">
        <v>31</v>
      </c>
      <c r="C435" s="23"/>
      <c r="D435" s="24"/>
      <c r="E435" s="25">
        <f>E437+E463+E450</f>
        <v>154900741.72</v>
      </c>
      <c r="F435" s="25">
        <f>F437+F463+F450</f>
        <v>62351970.229999997</v>
      </c>
      <c r="G435" s="25">
        <f>G437+G463+G450</f>
        <v>217252711.94999999</v>
      </c>
      <c r="I435" s="248"/>
      <c r="L435" s="249"/>
      <c r="M435" s="153"/>
    </row>
    <row r="436" spans="2:13">
      <c r="B436" s="35"/>
      <c r="C436" s="44"/>
      <c r="D436" s="44"/>
      <c r="E436" s="36"/>
      <c r="F436" s="36"/>
      <c r="G436" s="36"/>
      <c r="I436" s="153"/>
    </row>
    <row r="437" spans="2:13">
      <c r="B437" s="59" t="s">
        <v>14</v>
      </c>
      <c r="C437" s="267" t="s">
        <v>30</v>
      </c>
      <c r="D437" s="266"/>
      <c r="E437" s="252">
        <f>E439+E444</f>
        <v>154900741.72</v>
      </c>
      <c r="F437" s="252">
        <f>F439+F444</f>
        <v>62351970.229999997</v>
      </c>
      <c r="G437" s="252">
        <f>G439+G444</f>
        <v>217252711.94999999</v>
      </c>
      <c r="I437" s="248"/>
      <c r="L437" s="143"/>
    </row>
    <row r="438" spans="2:13">
      <c r="B438" s="35"/>
      <c r="C438" s="62"/>
      <c r="D438" s="62"/>
      <c r="E438" s="36"/>
      <c r="F438" s="36"/>
      <c r="G438" s="36"/>
      <c r="I438" s="249"/>
    </row>
    <row r="439" spans="2:13">
      <c r="B439" s="33"/>
      <c r="C439" s="46" t="s">
        <v>16</v>
      </c>
      <c r="D439" s="46" t="s">
        <v>1</v>
      </c>
      <c r="E439" s="61">
        <f>SUM(E440:E442)</f>
        <v>100465516.73999999</v>
      </c>
      <c r="F439" s="39">
        <f>SUM(F440:F442)</f>
        <v>42573622.129999995</v>
      </c>
      <c r="G439" s="39">
        <f>G440+G441+G442</f>
        <v>143039138.87</v>
      </c>
      <c r="I439" s="250"/>
    </row>
    <row r="440" spans="2:13">
      <c r="B440" s="33"/>
      <c r="C440" s="46"/>
      <c r="D440" s="47" t="s">
        <v>2</v>
      </c>
      <c r="E440" s="61">
        <v>3920012.4699999997</v>
      </c>
      <c r="F440" s="39">
        <v>2662207.1</v>
      </c>
      <c r="G440" s="39">
        <f>F440+E440</f>
        <v>6582219.5700000003</v>
      </c>
      <c r="I440" s="248"/>
      <c r="K440" s="110"/>
    </row>
    <row r="441" spans="2:13">
      <c r="B441" s="33"/>
      <c r="C441" s="46"/>
      <c r="D441" s="47" t="s">
        <v>3</v>
      </c>
      <c r="E441" s="39">
        <v>30164554.749999996</v>
      </c>
      <c r="F441" s="39">
        <v>23818146.029999997</v>
      </c>
      <c r="G441" s="39">
        <f>F441+E441</f>
        <v>53982700.779999994</v>
      </c>
      <c r="I441" s="153"/>
    </row>
    <row r="442" spans="2:13">
      <c r="B442" s="33"/>
      <c r="C442" s="46"/>
      <c r="D442" s="47" t="s">
        <v>4</v>
      </c>
      <c r="E442" s="61">
        <v>66380949.519999996</v>
      </c>
      <c r="F442" s="39">
        <v>16093269</v>
      </c>
      <c r="G442" s="39">
        <f>F442+E442</f>
        <v>82474218.519999996</v>
      </c>
      <c r="I442" s="153"/>
    </row>
    <row r="443" spans="2:13">
      <c r="B443" s="35"/>
      <c r="C443" s="62"/>
      <c r="D443" s="62"/>
      <c r="E443" s="182"/>
      <c r="F443" s="182"/>
      <c r="G443" s="182"/>
      <c r="I443" s="153"/>
    </row>
    <row r="444" spans="2:13">
      <c r="B444" s="63"/>
      <c r="C444" s="48" t="s">
        <v>17</v>
      </c>
      <c r="D444" s="49" t="s">
        <v>5</v>
      </c>
      <c r="E444" s="61">
        <f>SUM(E445:E448)</f>
        <v>54435224.979999997</v>
      </c>
      <c r="F444" s="61">
        <f>SUM(F445:F448)</f>
        <v>19778348.100000001</v>
      </c>
      <c r="G444" s="61">
        <f>SUM(G445:G448)</f>
        <v>74213573.079999998</v>
      </c>
      <c r="I444" s="153"/>
    </row>
    <row r="445" spans="2:13">
      <c r="B445" s="63"/>
      <c r="C445" s="48"/>
      <c r="D445" s="47" t="s">
        <v>2</v>
      </c>
      <c r="E445" s="39">
        <v>976256</v>
      </c>
      <c r="F445" s="39">
        <v>3235870.89</v>
      </c>
      <c r="G445" s="39">
        <f>F445+E445</f>
        <v>4212126.8900000006</v>
      </c>
      <c r="I445" s="153"/>
    </row>
    <row r="446" spans="2:13">
      <c r="B446" s="63"/>
      <c r="C446" s="48"/>
      <c r="D446" s="47" t="s">
        <v>3</v>
      </c>
      <c r="E446" s="39">
        <v>0</v>
      </c>
      <c r="F446" s="39">
        <v>2989153.2800000003</v>
      </c>
      <c r="G446" s="39">
        <f>F446+E446</f>
        <v>2989153.2800000003</v>
      </c>
      <c r="I446" s="153"/>
    </row>
    <row r="447" spans="2:13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3">
      <c r="B448" s="33"/>
      <c r="C448" s="46"/>
      <c r="D448" s="47" t="s">
        <v>7</v>
      </c>
      <c r="E448" s="39">
        <v>53458968.979999997</v>
      </c>
      <c r="F448" s="39">
        <v>13553323.93</v>
      </c>
      <c r="G448" s="39">
        <f>F448+E448</f>
        <v>67012292.909999996</v>
      </c>
    </row>
    <row r="449" spans="2:7">
      <c r="B449" s="35"/>
      <c r="C449" s="62"/>
      <c r="D449" s="62"/>
      <c r="E449" s="36"/>
      <c r="F449" s="36"/>
      <c r="G449" s="36"/>
    </row>
    <row r="450" spans="2:7">
      <c r="B450" s="59" t="s">
        <v>15</v>
      </c>
      <c r="C450" s="265" t="s">
        <v>39</v>
      </c>
      <c r="D450" s="266"/>
      <c r="E450" s="252">
        <f>E452+E457</f>
        <v>0</v>
      </c>
      <c r="F450" s="252">
        <f>F452+F457</f>
        <v>0</v>
      </c>
      <c r="G450" s="252">
        <f>G452+G457</f>
        <v>0</v>
      </c>
    </row>
    <row r="451" spans="2:7">
      <c r="B451" s="35"/>
      <c r="C451" s="44"/>
      <c r="D451" s="44"/>
      <c r="E451" s="36"/>
      <c r="F451" s="36"/>
      <c r="G451" s="36"/>
    </row>
    <row r="452" spans="2:7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>
      <c r="B453" s="33"/>
      <c r="C453" s="46"/>
      <c r="D453" s="47" t="s">
        <v>2</v>
      </c>
      <c r="E453" s="39">
        <v>0</v>
      </c>
      <c r="F453" s="183">
        <v>0</v>
      </c>
      <c r="G453" s="39">
        <f>F453+E453</f>
        <v>0</v>
      </c>
    </row>
    <row r="454" spans="2:7">
      <c r="B454" s="33"/>
      <c r="C454" s="46"/>
      <c r="D454" s="47" t="s">
        <v>3</v>
      </c>
      <c r="E454" s="39">
        <v>0</v>
      </c>
      <c r="F454" s="183">
        <v>0</v>
      </c>
      <c r="G454" s="39">
        <f>F454+E454</f>
        <v>0</v>
      </c>
    </row>
    <row r="455" spans="2:7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>
      <c r="B456" s="35"/>
      <c r="C456" s="44"/>
      <c r="D456" s="44"/>
      <c r="E456" s="36"/>
      <c r="F456" s="36"/>
      <c r="G456" s="36"/>
    </row>
    <row r="457" spans="2:7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>
      <c r="B462" s="35"/>
      <c r="C462" s="44"/>
      <c r="D462" s="44"/>
      <c r="E462" s="36"/>
      <c r="F462" s="36"/>
      <c r="G462" s="36"/>
    </row>
    <row r="463" spans="2:7">
      <c r="B463" s="64" t="s">
        <v>33</v>
      </c>
      <c r="C463" s="265" t="s">
        <v>38</v>
      </c>
      <c r="D463" s="266"/>
      <c r="E463" s="252">
        <f>E465+E470</f>
        <v>0</v>
      </c>
      <c r="F463" s="252">
        <f>F465+F470</f>
        <v>0</v>
      </c>
      <c r="G463" s="252">
        <f>G465+G470</f>
        <v>0</v>
      </c>
    </row>
    <row r="464" spans="2:7">
      <c r="B464" s="7"/>
      <c r="C464" s="26"/>
      <c r="D464" s="26"/>
      <c r="E464" s="10"/>
      <c r="F464" s="10"/>
      <c r="G464" s="10"/>
    </row>
    <row r="465" spans="2:7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>
      <c r="B466" s="33"/>
      <c r="C466" s="46"/>
      <c r="D466" s="47" t="s">
        <v>2</v>
      </c>
      <c r="E466" s="39">
        <v>0</v>
      </c>
      <c r="F466" s="183">
        <v>0</v>
      </c>
      <c r="G466" s="39">
        <f>F466+E466</f>
        <v>0</v>
      </c>
    </row>
    <row r="467" spans="2:7">
      <c r="B467" s="33"/>
      <c r="C467" s="46"/>
      <c r="D467" s="47" t="s">
        <v>3</v>
      </c>
      <c r="E467" s="39">
        <v>0</v>
      </c>
      <c r="F467" s="183">
        <v>0</v>
      </c>
      <c r="G467" s="39">
        <f>F467+E467</f>
        <v>0</v>
      </c>
    </row>
    <row r="468" spans="2:7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>
      <c r="B469" s="35"/>
      <c r="C469" s="44"/>
      <c r="D469" s="44"/>
      <c r="E469" s="36"/>
      <c r="F469" s="36"/>
      <c r="G469" s="36"/>
    </row>
    <row r="470" spans="2:7">
      <c r="B470" s="3"/>
      <c r="C470" s="48" t="s">
        <v>35</v>
      </c>
      <c r="D470" s="49" t="s">
        <v>5</v>
      </c>
      <c r="E470" s="234">
        <f>E472+E473</f>
        <v>0</v>
      </c>
      <c r="F470" s="61">
        <f>SUM(F471:F473)</f>
        <v>0</v>
      </c>
      <c r="G470" s="61">
        <f>E470+F470</f>
        <v>0</v>
      </c>
    </row>
    <row r="471" spans="2:7">
      <c r="B471" s="3"/>
      <c r="C471" s="48"/>
      <c r="D471" s="47" t="s">
        <v>3</v>
      </c>
      <c r="E471" s="39">
        <v>0</v>
      </c>
      <c r="F471" s="39">
        <v>0</v>
      </c>
      <c r="G471" s="39">
        <f>F471+E471</f>
        <v>0</v>
      </c>
    </row>
    <row r="472" spans="2:7">
      <c r="B472" s="33"/>
      <c r="C472" s="46"/>
      <c r="D472" s="47" t="s">
        <v>6</v>
      </c>
      <c r="E472" s="39">
        <v>0</v>
      </c>
      <c r="F472" s="39">
        <v>0</v>
      </c>
      <c r="G472" s="39">
        <f>F472+E472</f>
        <v>0</v>
      </c>
    </row>
    <row r="473" spans="2:7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>
      <c r="B474" s="54"/>
      <c r="C474" s="55"/>
      <c r="D474" s="55"/>
      <c r="E474" s="56"/>
      <c r="F474" s="56"/>
      <c r="G474" s="56"/>
    </row>
    <row r="475" spans="2:7" ht="15">
      <c r="B475" s="45" t="s">
        <v>23</v>
      </c>
      <c r="C475" s="69"/>
      <c r="D475" s="24"/>
      <c r="E475" s="25">
        <f>E477+E483</f>
        <v>154900741.72</v>
      </c>
      <c r="F475" s="25">
        <f>F477+F483</f>
        <v>62351970.229999997</v>
      </c>
      <c r="G475" s="25">
        <f>G477+G483</f>
        <v>217252711.94999999</v>
      </c>
    </row>
    <row r="476" spans="2:7">
      <c r="B476" s="7"/>
      <c r="C476" s="26"/>
      <c r="D476" s="26"/>
      <c r="E476" s="10"/>
      <c r="F476" s="10"/>
      <c r="G476" s="10"/>
    </row>
    <row r="477" spans="2:7">
      <c r="B477" s="59" t="s">
        <v>21</v>
      </c>
      <c r="C477" s="267" t="s">
        <v>1</v>
      </c>
      <c r="D477" s="266"/>
      <c r="E477" s="252">
        <f>E479+E480+E481</f>
        <v>100465516.73999999</v>
      </c>
      <c r="F477" s="252">
        <f>F479+F480+F481</f>
        <v>42573622.129999995</v>
      </c>
      <c r="G477" s="252">
        <f>G479+G480+G481</f>
        <v>143039138.87</v>
      </c>
    </row>
    <row r="478" spans="2:7">
      <c r="B478" s="35"/>
      <c r="C478" s="44"/>
      <c r="D478" s="44"/>
      <c r="E478" s="36"/>
      <c r="F478" s="36"/>
      <c r="G478" s="36"/>
    </row>
    <row r="479" spans="2:7">
      <c r="B479" s="33"/>
      <c r="C479" s="46" t="s">
        <v>2</v>
      </c>
      <c r="D479" s="47"/>
      <c r="E479" s="142">
        <f>SUM(E466,E453,E440)</f>
        <v>3920012.4699999997</v>
      </c>
      <c r="F479" s="142">
        <f>SUM(F466,F453,F440)</f>
        <v>2662207.1</v>
      </c>
      <c r="G479" s="142">
        <f>F479+E479</f>
        <v>6582219.5700000003</v>
      </c>
    </row>
    <row r="480" spans="2:7">
      <c r="B480" s="33"/>
      <c r="C480" s="46" t="s">
        <v>3</v>
      </c>
      <c r="D480" s="47"/>
      <c r="E480" s="142">
        <f>SUM(E467+E454+E441)</f>
        <v>30164554.749999996</v>
      </c>
      <c r="F480" s="142">
        <f>SUM(F467+F454+F441)</f>
        <v>23818146.029999997</v>
      </c>
      <c r="G480" s="142">
        <f>F480+E480</f>
        <v>53982700.779999994</v>
      </c>
    </row>
    <row r="481" spans="1:7">
      <c r="B481" s="33"/>
      <c r="C481" s="46" t="s">
        <v>4</v>
      </c>
      <c r="D481" s="47"/>
      <c r="E481" s="142">
        <f>SUM(E468+E455+E442)</f>
        <v>66380949.519999996</v>
      </c>
      <c r="F481" s="142">
        <f>SUM(F468+F455+F442)</f>
        <v>16093269</v>
      </c>
      <c r="G481" s="142">
        <f>F481+E481</f>
        <v>82474218.519999996</v>
      </c>
    </row>
    <row r="482" spans="1:7">
      <c r="B482" s="35"/>
      <c r="C482" s="44"/>
      <c r="D482" s="44"/>
      <c r="E482" s="182"/>
      <c r="F482" s="182"/>
      <c r="G482" s="182"/>
    </row>
    <row r="483" spans="1:7">
      <c r="B483" s="59" t="s">
        <v>22</v>
      </c>
      <c r="C483" s="49" t="s">
        <v>5</v>
      </c>
      <c r="D483" s="49"/>
      <c r="E483" s="222">
        <f>SUM(E484:E487)</f>
        <v>54435224.979999997</v>
      </c>
      <c r="F483" s="222">
        <f>F484+F486+F487+F485</f>
        <v>19778348.100000001</v>
      </c>
      <c r="G483" s="223">
        <f>F483+E483</f>
        <v>74213573.079999998</v>
      </c>
    </row>
    <row r="484" spans="1:7">
      <c r="B484" s="59"/>
      <c r="C484" s="47" t="s">
        <v>2</v>
      </c>
      <c r="D484" s="49"/>
      <c r="E484" s="184">
        <f>SUM(E458,E445)</f>
        <v>976256</v>
      </c>
      <c r="F484" s="184">
        <f>SUM(F458,F445)</f>
        <v>3235870.89</v>
      </c>
      <c r="G484" s="184">
        <f>SUM(G458,G445)</f>
        <v>4212126.8900000006</v>
      </c>
    </row>
    <row r="485" spans="1:7">
      <c r="B485" s="59"/>
      <c r="C485" s="47" t="s">
        <v>3</v>
      </c>
      <c r="D485" s="49"/>
      <c r="E485" s="184">
        <f t="shared" ref="E485:G487" si="6">SUM(E471,E459,E446)</f>
        <v>0</v>
      </c>
      <c r="F485" s="184">
        <f t="shared" si="6"/>
        <v>2989153.2800000003</v>
      </c>
      <c r="G485" s="184">
        <f t="shared" si="6"/>
        <v>2989153.2800000003</v>
      </c>
    </row>
    <row r="486" spans="1:7">
      <c r="B486" s="33"/>
      <c r="C486" s="46" t="s">
        <v>6</v>
      </c>
      <c r="D486" s="47"/>
      <c r="E486" s="142">
        <f t="shared" si="6"/>
        <v>0</v>
      </c>
      <c r="F486" s="142">
        <f t="shared" si="6"/>
        <v>0</v>
      </c>
      <c r="G486" s="142">
        <f t="shared" si="6"/>
        <v>0</v>
      </c>
    </row>
    <row r="487" spans="1:7">
      <c r="B487" s="33"/>
      <c r="C487" s="46" t="s">
        <v>7</v>
      </c>
      <c r="D487" s="47"/>
      <c r="E487" s="142">
        <f t="shared" si="6"/>
        <v>53458968.979999997</v>
      </c>
      <c r="F487" s="142">
        <f t="shared" si="6"/>
        <v>13553323.93</v>
      </c>
      <c r="G487" s="142">
        <f t="shared" si="6"/>
        <v>67012292.909999996</v>
      </c>
    </row>
    <row r="488" spans="1:7">
      <c r="B488" s="33"/>
      <c r="C488" s="71"/>
      <c r="D488" s="37"/>
      <c r="E488" s="38"/>
      <c r="F488" s="39"/>
      <c r="G488" s="39"/>
    </row>
    <row r="489" spans="1:7" ht="15.75">
      <c r="B489" s="65" t="s">
        <v>49</v>
      </c>
      <c r="C489" s="66"/>
      <c r="D489" s="67"/>
      <c r="E489" s="68">
        <f>E421-E435</f>
        <v>130569723.33000001</v>
      </c>
      <c r="F489" s="68">
        <f>F421-F435</f>
        <v>-10857398.159999996</v>
      </c>
      <c r="G489" s="68">
        <f>G421-G435</f>
        <v>119712325.17000002</v>
      </c>
    </row>
    <row r="490" spans="1:7">
      <c r="B490" s="54"/>
      <c r="C490" s="55"/>
      <c r="D490" s="55"/>
      <c r="E490" s="56"/>
      <c r="F490" s="56"/>
      <c r="G490" s="56"/>
    </row>
    <row r="491" spans="1:7">
      <c r="C491" s="261"/>
      <c r="D491" s="261"/>
      <c r="E491" s="261"/>
      <c r="F491" s="261"/>
      <c r="G491" s="261"/>
    </row>
    <row r="492" spans="1:7">
      <c r="B492" s="11"/>
      <c r="C492" s="245"/>
      <c r="D492" s="245"/>
      <c r="E492" s="245"/>
      <c r="F492" s="245"/>
      <c r="G492" s="245"/>
    </row>
    <row r="493" spans="1:7">
      <c r="B493" s="11"/>
      <c r="C493" s="242"/>
      <c r="D493" s="242"/>
      <c r="E493" s="242"/>
      <c r="F493" s="242"/>
      <c r="G493" s="242"/>
    </row>
    <row r="494" spans="1:7">
      <c r="A494" s="243"/>
      <c r="B494" s="9"/>
      <c r="C494" s="241"/>
      <c r="D494" s="241"/>
      <c r="E494" s="241"/>
      <c r="F494" s="241"/>
      <c r="G494" s="241"/>
    </row>
    <row r="495" spans="1:7">
      <c r="D495" s="178" t="s">
        <v>8</v>
      </c>
      <c r="E495" s="174" t="s">
        <v>9</v>
      </c>
      <c r="F495" s="175"/>
      <c r="G495" s="175"/>
    </row>
    <row r="496" spans="1:7">
      <c r="D496" s="5"/>
      <c r="E496" s="176"/>
      <c r="F496" s="177"/>
      <c r="G496" s="177"/>
    </row>
    <row r="497" spans="3:7">
      <c r="C497" s="264" t="s">
        <v>41</v>
      </c>
      <c r="D497" s="264"/>
      <c r="E497" s="262" t="s">
        <v>40</v>
      </c>
      <c r="F497" s="262"/>
      <c r="G497" s="262"/>
    </row>
    <row r="498" spans="3:7">
      <c r="D498" s="178" t="s">
        <v>146</v>
      </c>
      <c r="E498" s="262" t="s">
        <v>200</v>
      </c>
      <c r="F498" s="262"/>
      <c r="G498" s="262"/>
    </row>
    <row r="499" spans="3:7">
      <c r="D499" s="178" t="s">
        <v>199</v>
      </c>
      <c r="E499" s="263" t="s">
        <v>201</v>
      </c>
      <c r="F499" s="263"/>
      <c r="G499" s="263"/>
    </row>
  </sheetData>
  <sheetProtection selectLockedCells="1"/>
  <mergeCells count="98">
    <mergeCell ref="E404:G404"/>
    <mergeCell ref="E405:G405"/>
    <mergeCell ref="C398:G398"/>
    <mergeCell ref="C399:D399"/>
    <mergeCell ref="E399:G399"/>
    <mergeCell ref="C403:D403"/>
    <mergeCell ref="E403:G403"/>
    <mergeCell ref="C342:D342"/>
    <mergeCell ref="C351:D351"/>
    <mergeCell ref="C362:D362"/>
    <mergeCell ref="C373:D373"/>
    <mergeCell ref="C386:D386"/>
    <mergeCell ref="F326:G326"/>
    <mergeCell ref="B327:G327"/>
    <mergeCell ref="B328:G328"/>
    <mergeCell ref="B329:G329"/>
    <mergeCell ref="C337:D337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B247:G247"/>
    <mergeCell ref="C255:D255"/>
    <mergeCell ref="C260:D260"/>
    <mergeCell ref="C269:D269"/>
    <mergeCell ref="C280:D280"/>
    <mergeCell ref="E241:G241"/>
    <mergeCell ref="E242:G242"/>
    <mergeCell ref="F244:G244"/>
    <mergeCell ref="B245:G245"/>
    <mergeCell ref="B246:G246"/>
    <mergeCell ref="C235:G235"/>
    <mergeCell ref="C236:D236"/>
    <mergeCell ref="E236:G236"/>
    <mergeCell ref="C240:D240"/>
    <mergeCell ref="E240:G240"/>
    <mergeCell ref="C179:D179"/>
    <mergeCell ref="C188:D188"/>
    <mergeCell ref="C199:D199"/>
    <mergeCell ref="C210:D210"/>
    <mergeCell ref="C223:D223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36:D36"/>
    <mergeCell ref="C47:D47"/>
    <mergeCell ref="C60:D60"/>
    <mergeCell ref="C74:G74"/>
    <mergeCell ref="C75:D75"/>
    <mergeCell ref="E75:G75"/>
    <mergeCell ref="C25:D25"/>
    <mergeCell ref="B1:G1"/>
    <mergeCell ref="B2:G2"/>
    <mergeCell ref="B3:G3"/>
    <mergeCell ref="C11:D11"/>
    <mergeCell ref="C16:D16"/>
    <mergeCell ref="F412:G412"/>
    <mergeCell ref="B413:G413"/>
    <mergeCell ref="B414:G414"/>
    <mergeCell ref="B415:G415"/>
    <mergeCell ref="C423:D423"/>
    <mergeCell ref="C428:D428"/>
    <mergeCell ref="C437:D437"/>
    <mergeCell ref="C450:D450"/>
    <mergeCell ref="C463:D463"/>
    <mergeCell ref="C477:D477"/>
    <mergeCell ref="C491:G491"/>
    <mergeCell ref="E498:G498"/>
    <mergeCell ref="E499:G499"/>
    <mergeCell ref="C497:D497"/>
    <mergeCell ref="E497:G49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G7" sqref="G7"/>
    </sheetView>
  </sheetViews>
  <sheetFormatPr baseColWidth="10" defaultColWidth="10.28515625" defaultRowHeight="12.75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>
      <c r="B1" s="275" t="s">
        <v>52</v>
      </c>
      <c r="C1" s="275"/>
      <c r="D1" s="275"/>
      <c r="E1" s="275"/>
      <c r="F1" s="275"/>
      <c r="G1" s="275"/>
    </row>
    <row r="2" spans="2:13" ht="15.75">
      <c r="B2" s="275" t="s">
        <v>53</v>
      </c>
      <c r="C2" s="275"/>
      <c r="D2" s="275"/>
      <c r="E2" s="275"/>
      <c r="F2" s="275"/>
      <c r="G2" s="275"/>
    </row>
    <row r="3" spans="2:13" ht="18.75" customHeight="1">
      <c r="B3" s="276" t="s">
        <v>202</v>
      </c>
      <c r="C3" s="276"/>
      <c r="D3" s="276"/>
      <c r="E3" s="276"/>
      <c r="F3" s="276"/>
      <c r="G3" s="276"/>
    </row>
    <row r="4" spans="2:13">
      <c r="B4" s="276"/>
      <c r="C4" s="276"/>
      <c r="D4" s="276"/>
      <c r="E4" s="276"/>
      <c r="F4" s="276"/>
      <c r="G4" s="276"/>
    </row>
    <row r="5" spans="2:13">
      <c r="B5" s="149"/>
      <c r="C5" s="149"/>
      <c r="D5" s="149"/>
      <c r="E5" s="149"/>
      <c r="F5" s="149"/>
      <c r="G5" s="149"/>
    </row>
    <row r="6" spans="2:13">
      <c r="B6" s="150" t="s">
        <v>203</v>
      </c>
      <c r="C6" s="151"/>
      <c r="D6" s="49"/>
      <c r="E6" s="49"/>
      <c r="F6" s="152" t="s">
        <v>29</v>
      </c>
      <c r="G6" s="239" t="s">
        <v>398</v>
      </c>
      <c r="J6" s="153"/>
      <c r="K6" s="153"/>
      <c r="L6" s="153"/>
      <c r="M6" s="153"/>
    </row>
    <row r="7" spans="2:13" ht="13.5" thickBot="1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>
      <c r="B8" s="155" t="s">
        <v>0</v>
      </c>
      <c r="C8" s="277" t="str">
        <f>CONCATENATE("CIFRAS DEL MES DE ",G6)</f>
        <v>CIFRAS DEL MES DE JUNIO 2024</v>
      </c>
      <c r="D8" s="278"/>
      <c r="E8" s="278"/>
      <c r="F8" s="278"/>
      <c r="G8" s="279"/>
      <c r="J8" s="49"/>
      <c r="K8" s="153"/>
      <c r="L8" s="153"/>
      <c r="M8" s="153"/>
    </row>
    <row r="9" spans="2:13" ht="24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>
      <c r="B13" s="159" t="s">
        <v>11</v>
      </c>
      <c r="C13" s="91">
        <f>SUM(Tlalpan!F426)</f>
        <v>50554029.020000003</v>
      </c>
      <c r="D13" s="91">
        <f>SUM(Tlalpan!F437)</f>
        <v>62351970.229999997</v>
      </c>
      <c r="E13" s="160">
        <f>C13-D13</f>
        <v>-11797941.209999993</v>
      </c>
      <c r="F13" s="161">
        <f>IFERROR(+D13/C13, 0)</f>
        <v>1.2333729168318619</v>
      </c>
      <c r="G13" s="162" t="s">
        <v>208</v>
      </c>
      <c r="H13" s="163"/>
      <c r="I13" s="164"/>
      <c r="J13" s="164"/>
      <c r="K13" s="164"/>
      <c r="L13" s="164"/>
      <c r="M13" s="164"/>
    </row>
    <row r="14" spans="2:13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>
      <c r="B15" s="159" t="s">
        <v>51</v>
      </c>
      <c r="C15" s="91">
        <f>SUM(Tlalpan!F430:F431)</f>
        <v>940543.04999999993</v>
      </c>
      <c r="D15" s="91">
        <f>SUM(Tlalpan!F463)</f>
        <v>0</v>
      </c>
      <c r="E15" s="160">
        <f>C15-D15</f>
        <v>940543.04999999993</v>
      </c>
      <c r="F15" s="161">
        <f>IFERROR(+D15/C15, 0)</f>
        <v>0</v>
      </c>
      <c r="G15" s="162" t="s">
        <v>288</v>
      </c>
      <c r="J15" s="153"/>
      <c r="K15" s="153"/>
      <c r="L15" s="153"/>
      <c r="M15" s="153"/>
    </row>
    <row r="16" spans="2:13" ht="15.75" thickBot="1">
      <c r="B16" s="167"/>
      <c r="C16" s="168"/>
      <c r="D16" s="168"/>
      <c r="E16" s="168"/>
      <c r="F16" s="168"/>
      <c r="G16" s="168"/>
    </row>
    <row r="17" spans="2:7" ht="15.75" thickBot="1">
      <c r="B17" s="52"/>
      <c r="C17" s="169"/>
      <c r="D17" s="169"/>
      <c r="E17" s="169"/>
      <c r="F17" s="169"/>
      <c r="G17" s="170"/>
    </row>
    <row r="18" spans="2:7" ht="13.5" customHeight="1" thickBot="1">
      <c r="B18" s="155" t="s">
        <v>0</v>
      </c>
      <c r="C18" s="277" t="s">
        <v>210</v>
      </c>
      <c r="D18" s="278"/>
      <c r="E18" s="278"/>
      <c r="F18" s="278"/>
      <c r="G18" s="280"/>
    </row>
    <row r="19" spans="2:7" ht="24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>
      <c r="B20" s="158"/>
      <c r="C20" s="70"/>
      <c r="D20" s="70"/>
      <c r="E20" s="70"/>
      <c r="F20" s="70"/>
      <c r="G20" s="70"/>
    </row>
    <row r="21" spans="2:7" ht="28.5" customHeight="1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>
      <c r="B22" s="165"/>
      <c r="C22" s="58"/>
      <c r="D22" s="58"/>
      <c r="E22" s="58"/>
      <c r="F22" s="58"/>
      <c r="G22" s="58"/>
    </row>
    <row r="23" spans="2:7" ht="52.5" customHeight="1">
      <c r="B23" s="159" t="s">
        <v>11</v>
      </c>
      <c r="C23" s="91">
        <f>SUM(Tlalpan!G426)</f>
        <v>324574879.01999998</v>
      </c>
      <c r="D23" s="91">
        <f>SUM(Tlalpan!G437)</f>
        <v>217252711.94999999</v>
      </c>
      <c r="E23" s="91">
        <f>C23-D23</f>
        <v>107322167.06999999</v>
      </c>
      <c r="F23" s="161">
        <f>IFERROR(+D23/C23, 0)</f>
        <v>0.66934542995427904</v>
      </c>
      <c r="G23" s="162" t="s">
        <v>208</v>
      </c>
    </row>
    <row r="24" spans="2:7">
      <c r="B24" s="165"/>
      <c r="C24" s="43"/>
      <c r="D24" s="43"/>
      <c r="E24" s="43"/>
      <c r="F24" s="43"/>
      <c r="G24" s="43"/>
    </row>
    <row r="25" spans="2:7" ht="35.25" customHeight="1">
      <c r="B25" s="159" t="s">
        <v>51</v>
      </c>
      <c r="C25" s="91">
        <f>SUM(Tlalpan!G430:G431)</f>
        <v>12390158.099999998</v>
      </c>
      <c r="D25" s="91">
        <f>SUM(Tlalpan!G463)</f>
        <v>0</v>
      </c>
      <c r="E25" s="91">
        <f>C25-D25</f>
        <v>12390158.099999998</v>
      </c>
      <c r="F25" s="161">
        <f>IFERROR(+D25/C25, 0)</f>
        <v>0</v>
      </c>
      <c r="G25" s="162" t="s">
        <v>288</v>
      </c>
    </row>
    <row r="26" spans="2:7" ht="15.75" thickBot="1">
      <c r="B26" s="167"/>
      <c r="C26" s="168"/>
      <c r="D26" s="168"/>
      <c r="E26" s="168"/>
      <c r="F26" s="168"/>
      <c r="G26" s="168"/>
    </row>
    <row r="27" spans="2:7">
      <c r="B27" s="271"/>
      <c r="C27" s="271"/>
      <c r="D27" s="271"/>
      <c r="E27" s="147"/>
      <c r="F27" s="147"/>
      <c r="G27" s="147"/>
    </row>
    <row r="28" spans="2:7">
      <c r="C28" s="146"/>
      <c r="E28" s="146"/>
      <c r="F28" s="146"/>
      <c r="G28" s="146"/>
    </row>
    <row r="29" spans="2:7">
      <c r="C29" s="146"/>
      <c r="E29" s="146"/>
      <c r="F29" s="146"/>
      <c r="G29" s="146"/>
    </row>
    <row r="30" spans="2:7">
      <c r="C30" s="146"/>
      <c r="E30" s="146"/>
      <c r="F30" s="146"/>
      <c r="G30" s="146"/>
    </row>
    <row r="31" spans="2:7">
      <c r="B31" s="153"/>
      <c r="C31" s="148"/>
      <c r="D31" s="153"/>
      <c r="E31" s="146"/>
      <c r="F31" s="148"/>
      <c r="G31" s="148"/>
    </row>
    <row r="32" spans="2:7" ht="15">
      <c r="B32" s="153"/>
      <c r="C32" s="173"/>
      <c r="D32" s="173"/>
      <c r="E32" s="173"/>
      <c r="F32" s="173"/>
      <c r="G32" s="173"/>
    </row>
    <row r="33" spans="2:7" ht="12.75" customHeight="1">
      <c r="B33" s="273" t="s">
        <v>211</v>
      </c>
      <c r="C33" s="273"/>
      <c r="D33" s="273"/>
      <c r="E33" s="273"/>
      <c r="F33" s="274" t="s">
        <v>212</v>
      </c>
      <c r="G33" s="264"/>
    </row>
    <row r="34" spans="2:7" ht="12.75" customHeight="1">
      <c r="B34" s="273"/>
      <c r="C34" s="273"/>
      <c r="D34" s="273"/>
      <c r="E34" s="273"/>
      <c r="F34" s="264"/>
      <c r="G34" s="264"/>
    </row>
    <row r="35" spans="2:7" ht="27.75" customHeight="1">
      <c r="B35" s="273"/>
      <c r="C35" s="273"/>
      <c r="D35" s="273"/>
      <c r="E35" s="273"/>
      <c r="F35" s="264"/>
      <c r="G35" s="264"/>
    </row>
    <row r="36" spans="2:7">
      <c r="B36" s="153"/>
      <c r="C36" s="153"/>
      <c r="D36" s="153"/>
      <c r="E36" s="153"/>
      <c r="F36" s="153"/>
      <c r="G36" s="153"/>
    </row>
    <row r="37" spans="2:7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477"/>
  <sheetViews>
    <sheetView zoomScaleNormal="100" workbookViewId="0">
      <selection activeCell="AD23" sqref="AD23"/>
    </sheetView>
  </sheetViews>
  <sheetFormatPr baseColWidth="10" defaultRowHeight="12.75"/>
  <cols>
    <col min="1" max="1" width="2.42578125" style="140" customWidth="1"/>
    <col min="2" max="2" width="12.140625" style="140" hidden="1" customWidth="1"/>
    <col min="3" max="3" width="9.42578125" style="140" customWidth="1"/>
    <col min="4" max="4" width="12.140625" style="140" customWidth="1"/>
    <col min="5" max="5" width="8" style="140" customWidth="1"/>
    <col min="6" max="6" width="14.140625" style="140" customWidth="1"/>
    <col min="7" max="7" width="11.710937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6.85546875" style="140" customWidth="1"/>
    <col min="14" max="14" width="13.4257812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48</v>
      </c>
    </row>
    <row r="6" spans="1:34" ht="13.5" customHeight="1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2024</v>
      </c>
    </row>
    <row r="7" spans="1:34" ht="15.75">
      <c r="A7" s="196"/>
      <c r="B7" s="197" t="s">
        <v>50</v>
      </c>
      <c r="C7" s="197" t="s">
        <v>50</v>
      </c>
      <c r="D7" s="281" t="s">
        <v>151</v>
      </c>
      <c r="E7" s="281"/>
      <c r="F7" s="281"/>
      <c r="G7" s="281"/>
      <c r="H7" s="281"/>
      <c r="I7" s="281"/>
      <c r="J7" s="281"/>
      <c r="K7" s="281"/>
      <c r="L7" s="281"/>
      <c r="M7" s="281"/>
      <c r="N7" s="198"/>
      <c r="O7" s="198"/>
      <c r="P7" s="198"/>
      <c r="Q7" s="198"/>
    </row>
    <row r="8" spans="1:34" ht="9" customHeight="1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ht="15">
      <c r="A10" s="196"/>
      <c r="B10" s="204"/>
      <c r="C10" s="231" t="s">
        <v>152</v>
      </c>
      <c r="D10" s="256" t="s">
        <v>295</v>
      </c>
      <c r="E10" s="256" t="s">
        <v>325</v>
      </c>
      <c r="F10" s="256" t="s">
        <v>218</v>
      </c>
      <c r="G10" s="256"/>
      <c r="H10" s="233" t="str">
        <f t="shared" ref="H10" si="0">+MID(F10,1,4)</f>
        <v>2111</v>
      </c>
      <c r="I10" s="233" t="str">
        <f t="shared" ref="I10" si="1">+MID(F10,5,1)</f>
        <v>1</v>
      </c>
      <c r="J10" s="233" t="str">
        <f t="shared" ref="J10" si="2">+MID(F10,6,1)</f>
        <v>1</v>
      </c>
      <c r="K10" s="233" t="str">
        <f t="shared" ref="K10" si="3">+MID(F10,7,2)</f>
        <v>00</v>
      </c>
      <c r="L10" s="232">
        <v>5000000</v>
      </c>
      <c r="M10" s="232">
        <v>5063352.7</v>
      </c>
      <c r="N10" s="246">
        <v>3563352.7</v>
      </c>
      <c r="O10" s="232">
        <v>0</v>
      </c>
      <c r="P10" s="232">
        <v>3223541.0500000003</v>
      </c>
      <c r="Q10" s="232">
        <f>+O10+P10</f>
        <v>3223541.0500000003</v>
      </c>
      <c r="R10" s="232">
        <f t="shared" ref="R10" si="4">+Q10</f>
        <v>3223541.0500000003</v>
      </c>
      <c r="S10" s="247"/>
      <c r="T10" s="247"/>
      <c r="U10" s="247"/>
      <c r="V10" s="247"/>
      <c r="W10" s="247"/>
    </row>
    <row r="11" spans="1:34" s="228" customFormat="1" ht="15">
      <c r="A11" s="196"/>
      <c r="B11" s="225" t="str">
        <f>+CONCATENATE(D11,E11,F11,G11)</f>
        <v>226321E18715O44021111100</v>
      </c>
      <c r="C11" s="231" t="s">
        <v>152</v>
      </c>
      <c r="D11" s="256" t="s">
        <v>290</v>
      </c>
      <c r="E11" s="256" t="s">
        <v>326</v>
      </c>
      <c r="F11" s="256" t="s">
        <v>218</v>
      </c>
      <c r="G11" s="256"/>
      <c r="H11" s="233" t="str">
        <f t="shared" ref="H11:H74" si="5">+MID(F11,1,4)</f>
        <v>2111</v>
      </c>
      <c r="I11" s="233" t="str">
        <f t="shared" ref="I11:I74" si="6">+MID(F11,5,1)</f>
        <v>1</v>
      </c>
      <c r="J11" s="233" t="str">
        <f t="shared" ref="J11:J74" si="7">+MID(F11,6,1)</f>
        <v>1</v>
      </c>
      <c r="K11" s="233" t="str">
        <f t="shared" ref="K11" si="8">+MID(F11,7,2)</f>
        <v>00</v>
      </c>
      <c r="L11" s="232">
        <v>0</v>
      </c>
      <c r="M11" s="232">
        <v>2195</v>
      </c>
      <c r="N11" s="246">
        <v>2195</v>
      </c>
      <c r="O11" s="232">
        <v>0</v>
      </c>
      <c r="P11" s="232">
        <v>0</v>
      </c>
      <c r="Q11" s="232">
        <f t="shared" ref="Q11:Q73" si="9">+O11+P11</f>
        <v>0</v>
      </c>
      <c r="R11" s="232">
        <f>+Q11</f>
        <v>0</v>
      </c>
      <c r="S11" s="226" t="s">
        <v>153</v>
      </c>
      <c r="T11" s="226" t="s">
        <v>154</v>
      </c>
      <c r="U11" s="226" t="s">
        <v>218</v>
      </c>
      <c r="V11" s="226"/>
      <c r="W11" s="227"/>
      <c r="X11" s="228" t="b">
        <f t="shared" ref="X11:X65" si="10">+S11=D11</f>
        <v>0</v>
      </c>
      <c r="Y11" s="228" t="b">
        <f t="shared" ref="Y11:Y65" si="11">+T11=E11</f>
        <v>0</v>
      </c>
      <c r="Z11" s="228" t="b">
        <f t="shared" ref="Z11:Z65" si="12">+U11=F11</f>
        <v>1</v>
      </c>
      <c r="AA11" s="228" t="b">
        <f t="shared" ref="AA11" si="13">+V11=G11</f>
        <v>1</v>
      </c>
      <c r="AB11" s="229">
        <f t="shared" ref="AB11:AB14" si="14">Q11-W11</f>
        <v>0</v>
      </c>
      <c r="AE11" s="230">
        <f t="shared" ref="AE11:AE66" si="15">L11-M11</f>
        <v>-2195</v>
      </c>
      <c r="AG11" s="235"/>
      <c r="AH11" s="230"/>
    </row>
    <row r="12" spans="1:34" s="228" customFormat="1" ht="15">
      <c r="A12" s="196"/>
      <c r="B12" s="225"/>
      <c r="C12" s="231" t="s">
        <v>152</v>
      </c>
      <c r="D12" s="256" t="s">
        <v>294</v>
      </c>
      <c r="E12" s="256" t="s">
        <v>326</v>
      </c>
      <c r="F12" s="256" t="s">
        <v>218</v>
      </c>
      <c r="G12" s="256"/>
      <c r="H12" s="233" t="str">
        <f t="shared" si="5"/>
        <v>2111</v>
      </c>
      <c r="I12" s="233" t="str">
        <f t="shared" si="6"/>
        <v>1</v>
      </c>
      <c r="J12" s="233" t="str">
        <f t="shared" si="7"/>
        <v>1</v>
      </c>
      <c r="K12" s="233" t="str">
        <f t="shared" ref="K12" si="16">+MID(F12,7,2)</f>
        <v>00</v>
      </c>
      <c r="L12" s="232">
        <v>30987</v>
      </c>
      <c r="M12" s="232">
        <v>30987</v>
      </c>
      <c r="N12" s="246">
        <v>30987</v>
      </c>
      <c r="O12" s="232">
        <v>0</v>
      </c>
      <c r="P12" s="232">
        <v>0</v>
      </c>
      <c r="Q12" s="232">
        <f t="shared" si="9"/>
        <v>0</v>
      </c>
      <c r="R12" s="232">
        <f t="shared" ref="R12:R72" si="17">+Q12</f>
        <v>0</v>
      </c>
      <c r="S12" s="226" t="s">
        <v>153</v>
      </c>
      <c r="T12" s="226" t="s">
        <v>286</v>
      </c>
      <c r="U12" s="226" t="s">
        <v>218</v>
      </c>
      <c r="V12" s="226"/>
      <c r="W12" s="227"/>
      <c r="X12" s="228" t="b">
        <f t="shared" si="10"/>
        <v>0</v>
      </c>
      <c r="Y12" s="228" t="b">
        <f t="shared" si="11"/>
        <v>0</v>
      </c>
      <c r="Z12" s="228" t="b">
        <f t="shared" si="12"/>
        <v>1</v>
      </c>
      <c r="AA12" s="228" t="b">
        <f t="shared" ref="AA12:AA13" si="18">+V12=G12</f>
        <v>1</v>
      </c>
      <c r="AB12" s="229"/>
      <c r="AE12" s="230">
        <f t="shared" si="15"/>
        <v>0</v>
      </c>
      <c r="AG12" s="235"/>
      <c r="AH12" s="230"/>
    </row>
    <row r="13" spans="1:34" s="228" customFormat="1" ht="15">
      <c r="A13" s="196"/>
      <c r="B13" s="225" t="str">
        <f>+CONCATENATE(D14,E14,F14,G14)</f>
        <v>311102F03715O44021211100</v>
      </c>
      <c r="C13" s="231" t="s">
        <v>152</v>
      </c>
      <c r="D13" s="256" t="s">
        <v>295</v>
      </c>
      <c r="E13" s="256" t="s">
        <v>325</v>
      </c>
      <c r="F13" s="256" t="s">
        <v>219</v>
      </c>
      <c r="G13" s="256"/>
      <c r="H13" s="233" t="str">
        <f t="shared" si="5"/>
        <v>2121</v>
      </c>
      <c r="I13" s="233" t="str">
        <f t="shared" si="6"/>
        <v>1</v>
      </c>
      <c r="J13" s="233" t="str">
        <f t="shared" si="7"/>
        <v>1</v>
      </c>
      <c r="K13" s="233" t="str">
        <f t="shared" ref="K13:K76" si="19">+MID(F13,7,2)</f>
        <v>00</v>
      </c>
      <c r="L13" s="232">
        <v>150000</v>
      </c>
      <c r="M13" s="232">
        <v>150000</v>
      </c>
      <c r="N13" s="246">
        <v>150000</v>
      </c>
      <c r="O13" s="232">
        <v>0</v>
      </c>
      <c r="P13" s="232">
        <v>0</v>
      </c>
      <c r="Q13" s="232">
        <f t="shared" si="9"/>
        <v>0</v>
      </c>
      <c r="R13" s="232">
        <f t="shared" si="17"/>
        <v>0</v>
      </c>
      <c r="S13" s="226" t="s">
        <v>155</v>
      </c>
      <c r="T13" s="226" t="s">
        <v>154</v>
      </c>
      <c r="U13" s="226" t="s">
        <v>218</v>
      </c>
      <c r="V13" s="226"/>
      <c r="W13" s="227"/>
      <c r="X13" s="228" t="b">
        <f t="shared" si="10"/>
        <v>0</v>
      </c>
      <c r="Y13" s="228" t="b">
        <f t="shared" si="11"/>
        <v>0</v>
      </c>
      <c r="Z13" s="228" t="b">
        <f t="shared" si="12"/>
        <v>0</v>
      </c>
      <c r="AA13" s="228" t="b">
        <f t="shared" si="18"/>
        <v>1</v>
      </c>
      <c r="AB13" s="229">
        <f t="shared" si="14"/>
        <v>0</v>
      </c>
      <c r="AE13" s="230">
        <f t="shared" si="15"/>
        <v>0</v>
      </c>
      <c r="AG13" s="235"/>
      <c r="AH13" s="230"/>
    </row>
    <row r="14" spans="1:34" s="228" customFormat="1" ht="15">
      <c r="A14" s="196"/>
      <c r="B14" s="225" t="str">
        <f>+CONCATENATE(D18,E18,F18,G18)</f>
        <v>226321E18715O44021511100</v>
      </c>
      <c r="C14" s="231" t="s">
        <v>152</v>
      </c>
      <c r="D14" s="256" t="s">
        <v>292</v>
      </c>
      <c r="E14" s="256" t="s">
        <v>326</v>
      </c>
      <c r="F14" s="256" t="s">
        <v>219</v>
      </c>
      <c r="G14" s="256"/>
      <c r="H14" s="233" t="str">
        <f t="shared" si="5"/>
        <v>2121</v>
      </c>
      <c r="I14" s="233" t="str">
        <f t="shared" si="6"/>
        <v>1</v>
      </c>
      <c r="J14" s="233" t="str">
        <f t="shared" si="7"/>
        <v>1</v>
      </c>
      <c r="K14" s="233" t="str">
        <f t="shared" si="19"/>
        <v>00</v>
      </c>
      <c r="L14" s="232">
        <v>156787</v>
      </c>
      <c r="M14" s="232">
        <v>0</v>
      </c>
      <c r="N14" s="246">
        <v>0</v>
      </c>
      <c r="O14" s="232">
        <v>0</v>
      </c>
      <c r="P14" s="232">
        <v>0</v>
      </c>
      <c r="Q14" s="232">
        <f t="shared" si="9"/>
        <v>0</v>
      </c>
      <c r="R14" s="232">
        <f t="shared" si="17"/>
        <v>0</v>
      </c>
      <c r="S14" s="226" t="s">
        <v>153</v>
      </c>
      <c r="T14" s="226" t="s">
        <v>169</v>
      </c>
      <c r="U14" s="226" t="s">
        <v>219</v>
      </c>
      <c r="V14" s="226"/>
      <c r="W14" s="227"/>
      <c r="X14" s="228" t="b">
        <f t="shared" si="10"/>
        <v>0</v>
      </c>
      <c r="Y14" s="228" t="b">
        <f t="shared" si="11"/>
        <v>0</v>
      </c>
      <c r="Z14" s="228" t="b">
        <f t="shared" si="12"/>
        <v>1</v>
      </c>
      <c r="AA14" s="228" t="b">
        <f t="shared" ref="AA14:AA36" si="20">+V14=G14</f>
        <v>1</v>
      </c>
      <c r="AB14" s="229">
        <f t="shared" si="14"/>
        <v>0</v>
      </c>
      <c r="AE14" s="230">
        <f t="shared" si="15"/>
        <v>156787</v>
      </c>
      <c r="AG14" s="235"/>
      <c r="AH14" s="230"/>
    </row>
    <row r="15" spans="1:34" s="228" customFormat="1" ht="15">
      <c r="A15" s="196"/>
      <c r="B15" s="225" t="str">
        <f>+CONCATENATE(D19,E19,F19,G19)</f>
        <v>242218E18815O44021511100</v>
      </c>
      <c r="C15" s="231" t="s">
        <v>152</v>
      </c>
      <c r="D15" s="256" t="s">
        <v>295</v>
      </c>
      <c r="E15" s="256" t="s">
        <v>325</v>
      </c>
      <c r="F15" s="256" t="s">
        <v>221</v>
      </c>
      <c r="G15" s="256"/>
      <c r="H15" s="233" t="str">
        <f t="shared" si="5"/>
        <v>2141</v>
      </c>
      <c r="I15" s="233" t="str">
        <f t="shared" si="6"/>
        <v>1</v>
      </c>
      <c r="J15" s="233" t="str">
        <f t="shared" si="7"/>
        <v>1</v>
      </c>
      <c r="K15" s="233" t="str">
        <f t="shared" si="19"/>
        <v>00</v>
      </c>
      <c r="L15" s="232">
        <v>2000000</v>
      </c>
      <c r="M15" s="232">
        <v>1949620</v>
      </c>
      <c r="N15" s="246">
        <v>1949620</v>
      </c>
      <c r="O15" s="232">
        <v>0</v>
      </c>
      <c r="P15" s="232">
        <v>0</v>
      </c>
      <c r="Q15" s="232">
        <f t="shared" si="9"/>
        <v>0</v>
      </c>
      <c r="R15" s="232">
        <f t="shared" si="17"/>
        <v>0</v>
      </c>
      <c r="S15" s="226" t="s">
        <v>153</v>
      </c>
      <c r="T15" s="226" t="s">
        <v>154</v>
      </c>
      <c r="U15" s="226" t="s">
        <v>219</v>
      </c>
      <c r="V15" s="226"/>
      <c r="W15" s="227"/>
      <c r="X15" s="228" t="b">
        <f t="shared" si="10"/>
        <v>0</v>
      </c>
      <c r="Y15" s="228" t="b">
        <f t="shared" si="11"/>
        <v>0</v>
      </c>
      <c r="Z15" s="228" t="b">
        <f t="shared" si="12"/>
        <v>0</v>
      </c>
      <c r="AA15" s="228" t="b">
        <f t="shared" si="20"/>
        <v>1</v>
      </c>
      <c r="AB15" s="229">
        <f t="shared" ref="AB15:AB20" si="21">Q16-W15</f>
        <v>0</v>
      </c>
      <c r="AE15" s="230">
        <f t="shared" si="15"/>
        <v>50380</v>
      </c>
      <c r="AG15" s="235"/>
      <c r="AH15" s="230"/>
    </row>
    <row r="16" spans="1:34" s="228" customFormat="1" ht="14.25" customHeight="1">
      <c r="A16" s="196"/>
      <c r="B16" s="225" t="str">
        <f>+CONCATENATE(D44,E44,F44,G44)</f>
        <v>226321E18715O44023111100</v>
      </c>
      <c r="C16" s="231" t="s">
        <v>152</v>
      </c>
      <c r="D16" s="256" t="s">
        <v>141</v>
      </c>
      <c r="E16" s="256" t="s">
        <v>325</v>
      </c>
      <c r="F16" s="256" t="s">
        <v>222</v>
      </c>
      <c r="G16" s="256"/>
      <c r="H16" s="233" t="str">
        <f t="shared" si="5"/>
        <v>2151</v>
      </c>
      <c r="I16" s="233" t="str">
        <f t="shared" si="6"/>
        <v>1</v>
      </c>
      <c r="J16" s="233" t="str">
        <f t="shared" si="7"/>
        <v>1</v>
      </c>
      <c r="K16" s="233" t="str">
        <f t="shared" si="19"/>
        <v>00</v>
      </c>
      <c r="L16" s="232">
        <v>600000</v>
      </c>
      <c r="M16" s="232">
        <v>600000</v>
      </c>
      <c r="N16" s="246">
        <v>600000</v>
      </c>
      <c r="O16" s="232">
        <v>0</v>
      </c>
      <c r="P16" s="232">
        <v>0</v>
      </c>
      <c r="Q16" s="232">
        <f t="shared" si="9"/>
        <v>0</v>
      </c>
      <c r="R16" s="232">
        <f t="shared" si="17"/>
        <v>0</v>
      </c>
      <c r="S16" s="226" t="s">
        <v>156</v>
      </c>
      <c r="T16" s="226" t="s">
        <v>217</v>
      </c>
      <c r="U16" s="226" t="s">
        <v>219</v>
      </c>
      <c r="V16" s="226"/>
      <c r="W16" s="227"/>
      <c r="X16" s="228" t="b">
        <f t="shared" si="10"/>
        <v>0</v>
      </c>
      <c r="Y16" s="228" t="b">
        <f t="shared" si="11"/>
        <v>0</v>
      </c>
      <c r="Z16" s="228" t="b">
        <f t="shared" si="12"/>
        <v>0</v>
      </c>
      <c r="AA16" s="228" t="b">
        <f t="shared" si="20"/>
        <v>1</v>
      </c>
      <c r="AB16" s="229">
        <f t="shared" si="21"/>
        <v>0</v>
      </c>
      <c r="AE16" s="230">
        <f t="shared" si="15"/>
        <v>0</v>
      </c>
      <c r="AG16" s="235"/>
      <c r="AH16" s="230"/>
    </row>
    <row r="17" spans="1:34" s="228" customFormat="1" ht="15">
      <c r="A17" s="196"/>
      <c r="B17" s="225" t="str">
        <f>+CONCATENATE(D18,E18,F18,G18)</f>
        <v>226321E18715O44021511100</v>
      </c>
      <c r="C17" s="231" t="s">
        <v>152</v>
      </c>
      <c r="D17" s="256" t="s">
        <v>295</v>
      </c>
      <c r="E17" s="256" t="s">
        <v>327</v>
      </c>
      <c r="F17" s="256" t="s">
        <v>222</v>
      </c>
      <c r="G17" s="256"/>
      <c r="H17" s="233" t="str">
        <f t="shared" si="5"/>
        <v>2151</v>
      </c>
      <c r="I17" s="233" t="str">
        <f t="shared" si="6"/>
        <v>1</v>
      </c>
      <c r="J17" s="233" t="str">
        <f t="shared" si="7"/>
        <v>1</v>
      </c>
      <c r="K17" s="233" t="str">
        <f t="shared" si="19"/>
        <v>00</v>
      </c>
      <c r="L17" s="232">
        <v>10000</v>
      </c>
      <c r="M17" s="232">
        <v>10000</v>
      </c>
      <c r="N17" s="246">
        <v>10000</v>
      </c>
      <c r="O17" s="232">
        <v>0</v>
      </c>
      <c r="P17" s="232">
        <v>0</v>
      </c>
      <c r="Q17" s="232">
        <f t="shared" si="9"/>
        <v>0</v>
      </c>
      <c r="R17" s="232">
        <f t="shared" si="17"/>
        <v>0</v>
      </c>
      <c r="S17" s="226" t="s">
        <v>157</v>
      </c>
      <c r="T17" s="226" t="s">
        <v>217</v>
      </c>
      <c r="U17" s="226" t="s">
        <v>219</v>
      </c>
      <c r="V17" s="226"/>
      <c r="W17" s="227"/>
      <c r="X17" s="228" t="b">
        <f t="shared" si="10"/>
        <v>0</v>
      </c>
      <c r="Y17" s="228" t="b">
        <f t="shared" si="11"/>
        <v>0</v>
      </c>
      <c r="Z17" s="228" t="b">
        <f t="shared" si="12"/>
        <v>0</v>
      </c>
      <c r="AA17" s="228" t="b">
        <f t="shared" si="20"/>
        <v>1</v>
      </c>
      <c r="AB17" s="229">
        <f t="shared" si="21"/>
        <v>0</v>
      </c>
      <c r="AE17" s="230">
        <f t="shared" si="15"/>
        <v>0</v>
      </c>
      <c r="AG17" s="235"/>
      <c r="AH17" s="230"/>
    </row>
    <row r="18" spans="1:34" s="228" customFormat="1" ht="15">
      <c r="A18" s="196"/>
      <c r="B18" s="225" t="str">
        <f>+CONCATENATE(D46,E46,F46,G46)</f>
        <v>226321E18715O34023112100</v>
      </c>
      <c r="C18" s="231" t="s">
        <v>152</v>
      </c>
      <c r="D18" s="256" t="s">
        <v>290</v>
      </c>
      <c r="E18" s="256" t="s">
        <v>326</v>
      </c>
      <c r="F18" s="256" t="s">
        <v>222</v>
      </c>
      <c r="G18" s="256"/>
      <c r="H18" s="233" t="str">
        <f t="shared" si="5"/>
        <v>2151</v>
      </c>
      <c r="I18" s="233" t="str">
        <f t="shared" si="6"/>
        <v>1</v>
      </c>
      <c r="J18" s="233" t="str">
        <f t="shared" si="7"/>
        <v>1</v>
      </c>
      <c r="K18" s="233" t="str">
        <f t="shared" si="19"/>
        <v>00</v>
      </c>
      <c r="L18" s="232">
        <v>0</v>
      </c>
      <c r="M18" s="232">
        <v>214179</v>
      </c>
      <c r="N18" s="246">
        <v>214179</v>
      </c>
      <c r="O18" s="232">
        <v>0</v>
      </c>
      <c r="P18" s="232">
        <v>0</v>
      </c>
      <c r="Q18" s="232">
        <f t="shared" si="9"/>
        <v>0</v>
      </c>
      <c r="R18" s="232">
        <f t="shared" si="17"/>
        <v>0</v>
      </c>
      <c r="S18" s="226" t="s">
        <v>158</v>
      </c>
      <c r="T18" s="226" t="s">
        <v>217</v>
      </c>
      <c r="U18" s="226" t="s">
        <v>219</v>
      </c>
      <c r="V18" s="226"/>
      <c r="W18" s="227"/>
      <c r="X18" s="228" t="b">
        <f t="shared" si="10"/>
        <v>0</v>
      </c>
      <c r="Y18" s="228" t="b">
        <f t="shared" si="11"/>
        <v>0</v>
      </c>
      <c r="Z18" s="228" t="b">
        <f t="shared" si="12"/>
        <v>0</v>
      </c>
      <c r="AA18" s="228" t="b">
        <f t="shared" si="20"/>
        <v>1</v>
      </c>
      <c r="AB18" s="229">
        <f t="shared" si="21"/>
        <v>0</v>
      </c>
      <c r="AE18" s="230">
        <f t="shared" si="15"/>
        <v>-214179</v>
      </c>
      <c r="AG18" s="235"/>
      <c r="AH18" s="230"/>
    </row>
    <row r="19" spans="1:34" s="228" customFormat="1" ht="15">
      <c r="A19" s="196"/>
      <c r="B19" s="225" t="str">
        <f>+CONCATENATE(D20,E20,F20,G20)</f>
        <v>263320E19815O44021511100</v>
      </c>
      <c r="C19" s="231" t="s">
        <v>152</v>
      </c>
      <c r="D19" s="256" t="s">
        <v>294</v>
      </c>
      <c r="E19" s="256" t="s">
        <v>326</v>
      </c>
      <c r="F19" s="256" t="s">
        <v>222</v>
      </c>
      <c r="G19" s="256"/>
      <c r="H19" s="233" t="str">
        <f t="shared" si="5"/>
        <v>2151</v>
      </c>
      <c r="I19" s="233" t="str">
        <f t="shared" si="6"/>
        <v>1</v>
      </c>
      <c r="J19" s="233" t="str">
        <f t="shared" si="7"/>
        <v>1</v>
      </c>
      <c r="K19" s="233" t="str">
        <f t="shared" si="19"/>
        <v>00</v>
      </c>
      <c r="L19" s="232">
        <v>59064</v>
      </c>
      <c r="M19" s="232">
        <v>0</v>
      </c>
      <c r="N19" s="246">
        <v>0</v>
      </c>
      <c r="O19" s="232">
        <v>0</v>
      </c>
      <c r="P19" s="232">
        <v>0</v>
      </c>
      <c r="Q19" s="232">
        <f t="shared" si="9"/>
        <v>0</v>
      </c>
      <c r="R19" s="232">
        <f t="shared" si="17"/>
        <v>0</v>
      </c>
      <c r="S19" s="226" t="s">
        <v>143</v>
      </c>
      <c r="T19" s="226" t="s">
        <v>217</v>
      </c>
      <c r="U19" s="226" t="s">
        <v>219</v>
      </c>
      <c r="V19" s="226"/>
      <c r="W19" s="227"/>
      <c r="X19" s="228" t="b">
        <f t="shared" si="10"/>
        <v>0</v>
      </c>
      <c r="Y19" s="228" t="b">
        <f t="shared" si="11"/>
        <v>0</v>
      </c>
      <c r="Z19" s="228" t="b">
        <f t="shared" si="12"/>
        <v>0</v>
      </c>
      <c r="AA19" s="228" t="b">
        <f t="shared" si="20"/>
        <v>1</v>
      </c>
      <c r="AB19" s="229">
        <f t="shared" si="21"/>
        <v>0</v>
      </c>
      <c r="AE19" s="230">
        <f t="shared" si="15"/>
        <v>59064</v>
      </c>
      <c r="AG19" s="235"/>
      <c r="AH19" s="230"/>
    </row>
    <row r="20" spans="1:34" s="228" customFormat="1" ht="15">
      <c r="A20" s="196"/>
      <c r="B20" s="225" t="str">
        <f>+CONCATENATE(D21,E21,F21,G21)</f>
        <v>311102F03715O44021511100</v>
      </c>
      <c r="C20" s="231" t="s">
        <v>152</v>
      </c>
      <c r="D20" s="256" t="s">
        <v>293</v>
      </c>
      <c r="E20" s="256" t="s">
        <v>326</v>
      </c>
      <c r="F20" s="256" t="s">
        <v>222</v>
      </c>
      <c r="G20" s="256"/>
      <c r="H20" s="233" t="str">
        <f t="shared" si="5"/>
        <v>2151</v>
      </c>
      <c r="I20" s="233" t="str">
        <f t="shared" si="6"/>
        <v>1</v>
      </c>
      <c r="J20" s="233" t="str">
        <f t="shared" si="7"/>
        <v>1</v>
      </c>
      <c r="K20" s="233" t="str">
        <f t="shared" si="19"/>
        <v>00</v>
      </c>
      <c r="L20" s="232">
        <v>74368</v>
      </c>
      <c r="M20" s="232">
        <v>0</v>
      </c>
      <c r="N20" s="246">
        <v>0</v>
      </c>
      <c r="O20" s="232">
        <v>0</v>
      </c>
      <c r="P20" s="232">
        <v>0</v>
      </c>
      <c r="Q20" s="232">
        <f t="shared" si="9"/>
        <v>0</v>
      </c>
      <c r="R20" s="232">
        <f t="shared" si="17"/>
        <v>0</v>
      </c>
      <c r="S20" s="226" t="s">
        <v>140</v>
      </c>
      <c r="T20" s="226" t="s">
        <v>159</v>
      </c>
      <c r="U20" s="226" t="s">
        <v>220</v>
      </c>
      <c r="V20" s="226"/>
      <c r="W20" s="227"/>
      <c r="X20" s="228" t="b">
        <f t="shared" si="10"/>
        <v>0</v>
      </c>
      <c r="Y20" s="228" t="b">
        <f t="shared" si="11"/>
        <v>0</v>
      </c>
      <c r="Z20" s="228" t="b">
        <f t="shared" si="12"/>
        <v>0</v>
      </c>
      <c r="AA20" s="228" t="b">
        <f t="shared" si="20"/>
        <v>1</v>
      </c>
      <c r="AB20" s="229">
        <f t="shared" si="21"/>
        <v>0</v>
      </c>
      <c r="AE20" s="230">
        <f t="shared" si="15"/>
        <v>74368</v>
      </c>
      <c r="AG20" s="235"/>
      <c r="AH20" s="230"/>
    </row>
    <row r="21" spans="1:34" s="228" customFormat="1" ht="15">
      <c r="A21" s="196"/>
      <c r="B21" s="225" t="e">
        <f>+CONCATENATE(#REF!,#REF!,#REF!,#REF!)</f>
        <v>#REF!</v>
      </c>
      <c r="C21" s="231" t="s">
        <v>152</v>
      </c>
      <c r="D21" s="256" t="s">
        <v>292</v>
      </c>
      <c r="E21" s="256" t="s">
        <v>326</v>
      </c>
      <c r="F21" s="256" t="s">
        <v>222</v>
      </c>
      <c r="G21" s="256"/>
      <c r="H21" s="233" t="str">
        <f t="shared" si="5"/>
        <v>2151</v>
      </c>
      <c r="I21" s="233" t="str">
        <f t="shared" si="6"/>
        <v>1</v>
      </c>
      <c r="J21" s="233" t="str">
        <f t="shared" si="7"/>
        <v>1</v>
      </c>
      <c r="K21" s="233" t="str">
        <f t="shared" si="19"/>
        <v>00</v>
      </c>
      <c r="L21" s="232">
        <v>0</v>
      </c>
      <c r="M21" s="232">
        <v>98321</v>
      </c>
      <c r="N21" s="246">
        <v>98321</v>
      </c>
      <c r="O21" s="232">
        <v>0</v>
      </c>
      <c r="P21" s="232">
        <v>0</v>
      </c>
      <c r="Q21" s="232">
        <f t="shared" si="9"/>
        <v>0</v>
      </c>
      <c r="R21" s="232">
        <f t="shared" si="17"/>
        <v>0</v>
      </c>
      <c r="S21" s="226" t="s">
        <v>156</v>
      </c>
      <c r="T21" s="226" t="s">
        <v>217</v>
      </c>
      <c r="U21" s="226" t="s">
        <v>220</v>
      </c>
      <c r="V21" s="226"/>
      <c r="W21" s="227"/>
      <c r="X21" s="228" t="b">
        <f t="shared" si="10"/>
        <v>0</v>
      </c>
      <c r="Y21" s="228" t="b">
        <f t="shared" si="11"/>
        <v>0</v>
      </c>
      <c r="Z21" s="228" t="b">
        <f t="shared" si="12"/>
        <v>0</v>
      </c>
      <c r="AA21" s="228" t="b">
        <f t="shared" si="20"/>
        <v>1</v>
      </c>
      <c r="AB21" s="229">
        <f t="shared" ref="AB21:AB34" si="22">Q23-W21</f>
        <v>0</v>
      </c>
      <c r="AE21" s="230">
        <f t="shared" si="15"/>
        <v>-98321</v>
      </c>
      <c r="AG21" s="235"/>
      <c r="AH21" s="230"/>
    </row>
    <row r="22" spans="1:34" s="228" customFormat="1" ht="15">
      <c r="A22" s="196"/>
      <c r="B22" s="225" t="str">
        <f>+CONCATENATE(D50,E50,F50,G50)</f>
        <v>226321E18715O44024612100</v>
      </c>
      <c r="C22" s="231" t="s">
        <v>152</v>
      </c>
      <c r="D22" s="256" t="s">
        <v>328</v>
      </c>
      <c r="E22" s="256" t="s">
        <v>329</v>
      </c>
      <c r="F22" s="256" t="s">
        <v>223</v>
      </c>
      <c r="G22" s="256"/>
      <c r="H22" s="233" t="str">
        <f t="shared" si="5"/>
        <v>2152</v>
      </c>
      <c r="I22" s="233" t="str">
        <f t="shared" si="6"/>
        <v>1</v>
      </c>
      <c r="J22" s="233" t="str">
        <f t="shared" si="7"/>
        <v>1</v>
      </c>
      <c r="K22" s="233" t="str">
        <f t="shared" si="19"/>
        <v>00</v>
      </c>
      <c r="L22" s="232">
        <v>698686</v>
      </c>
      <c r="M22" s="232">
        <v>698686</v>
      </c>
      <c r="N22" s="246">
        <v>349344</v>
      </c>
      <c r="O22" s="232">
        <v>0</v>
      </c>
      <c r="P22" s="232">
        <v>0</v>
      </c>
      <c r="Q22" s="232">
        <f t="shared" si="9"/>
        <v>0</v>
      </c>
      <c r="R22" s="232">
        <f t="shared" si="17"/>
        <v>0</v>
      </c>
      <c r="S22" s="226" t="s">
        <v>153</v>
      </c>
      <c r="T22" s="226" t="s">
        <v>154</v>
      </c>
      <c r="U22" s="226" t="s">
        <v>221</v>
      </c>
      <c r="V22" s="226"/>
      <c r="W22" s="227"/>
      <c r="X22" s="228" t="b">
        <f t="shared" si="10"/>
        <v>0</v>
      </c>
      <c r="Y22" s="228" t="b">
        <f t="shared" si="11"/>
        <v>0</v>
      </c>
      <c r="Z22" s="228" t="b">
        <f t="shared" si="12"/>
        <v>0</v>
      </c>
      <c r="AA22" s="228" t="b">
        <f t="shared" si="20"/>
        <v>1</v>
      </c>
      <c r="AB22" s="229">
        <f t="shared" si="22"/>
        <v>0</v>
      </c>
      <c r="AE22" s="230">
        <f t="shared" si="15"/>
        <v>0</v>
      </c>
      <c r="AG22" s="235"/>
      <c r="AH22" s="230"/>
    </row>
    <row r="23" spans="1:34" s="228" customFormat="1" ht="15">
      <c r="A23" s="196"/>
      <c r="B23" s="225" t="str">
        <f>+CONCATENATE(D52,E52,F52,G52)</f>
        <v>221313M00115O24024711100</v>
      </c>
      <c r="C23" s="231" t="s">
        <v>152</v>
      </c>
      <c r="D23" s="256" t="s">
        <v>295</v>
      </c>
      <c r="E23" s="256" t="s">
        <v>325</v>
      </c>
      <c r="F23" s="256" t="s">
        <v>223</v>
      </c>
      <c r="G23" s="256"/>
      <c r="H23" s="233" t="str">
        <f t="shared" si="5"/>
        <v>2152</v>
      </c>
      <c r="I23" s="233" t="str">
        <f t="shared" si="6"/>
        <v>1</v>
      </c>
      <c r="J23" s="233" t="str">
        <f t="shared" si="7"/>
        <v>1</v>
      </c>
      <c r="K23" s="233" t="str">
        <f t="shared" si="19"/>
        <v>00</v>
      </c>
      <c r="L23" s="232">
        <v>1000000</v>
      </c>
      <c r="M23" s="232">
        <v>1000000</v>
      </c>
      <c r="N23" s="246">
        <v>500000</v>
      </c>
      <c r="O23" s="232">
        <v>0</v>
      </c>
      <c r="P23" s="232">
        <v>0</v>
      </c>
      <c r="Q23" s="232">
        <f t="shared" si="9"/>
        <v>0</v>
      </c>
      <c r="R23" s="232">
        <f t="shared" si="17"/>
        <v>0</v>
      </c>
      <c r="S23" s="226" t="s">
        <v>140</v>
      </c>
      <c r="T23" s="226" t="s">
        <v>159</v>
      </c>
      <c r="U23" s="226" t="s">
        <v>221</v>
      </c>
      <c r="V23" s="226"/>
      <c r="W23" s="227"/>
      <c r="X23" s="228" t="b">
        <f t="shared" si="10"/>
        <v>0</v>
      </c>
      <c r="Y23" s="228" t="b">
        <f t="shared" si="11"/>
        <v>0</v>
      </c>
      <c r="Z23" s="228" t="b">
        <f t="shared" si="12"/>
        <v>0</v>
      </c>
      <c r="AA23" s="228" t="b">
        <f t="shared" si="20"/>
        <v>1</v>
      </c>
      <c r="AB23" s="229">
        <f t="shared" si="22"/>
        <v>0</v>
      </c>
      <c r="AE23" s="230">
        <f t="shared" si="15"/>
        <v>0</v>
      </c>
      <c r="AG23" s="235"/>
      <c r="AH23" s="230"/>
    </row>
    <row r="24" spans="1:34" s="228" customFormat="1" ht="15">
      <c r="A24" s="196"/>
      <c r="B24" s="225" t="str">
        <f>+CONCATENATE(D26,E26,F26,G26)</f>
        <v>311102F03715O44021521100</v>
      </c>
      <c r="C24" s="231" t="s">
        <v>152</v>
      </c>
      <c r="D24" s="256" t="s">
        <v>294</v>
      </c>
      <c r="E24" s="256" t="s">
        <v>326</v>
      </c>
      <c r="F24" s="256" t="s">
        <v>223</v>
      </c>
      <c r="G24" s="256"/>
      <c r="H24" s="233" t="str">
        <f t="shared" si="5"/>
        <v>2152</v>
      </c>
      <c r="I24" s="233" t="str">
        <f t="shared" si="6"/>
        <v>1</v>
      </c>
      <c r="J24" s="233" t="str">
        <f t="shared" si="7"/>
        <v>1</v>
      </c>
      <c r="K24" s="233" t="str">
        <f t="shared" si="19"/>
        <v>00</v>
      </c>
      <c r="L24" s="232">
        <v>0</v>
      </c>
      <c r="M24" s="232">
        <v>59064</v>
      </c>
      <c r="N24" s="246">
        <v>59064</v>
      </c>
      <c r="O24" s="232">
        <v>0</v>
      </c>
      <c r="P24" s="232">
        <v>0</v>
      </c>
      <c r="Q24" s="232">
        <f t="shared" si="9"/>
        <v>0</v>
      </c>
      <c r="R24" s="232">
        <f t="shared" si="17"/>
        <v>0</v>
      </c>
      <c r="S24" s="226" t="s">
        <v>160</v>
      </c>
      <c r="T24" s="226" t="s">
        <v>161</v>
      </c>
      <c r="U24" s="226" t="s">
        <v>221</v>
      </c>
      <c r="V24" s="226"/>
      <c r="W24" s="227"/>
      <c r="X24" s="228" t="b">
        <f t="shared" si="10"/>
        <v>0</v>
      </c>
      <c r="Y24" s="228" t="b">
        <f t="shared" si="11"/>
        <v>0</v>
      </c>
      <c r="Z24" s="228" t="b">
        <f t="shared" si="12"/>
        <v>0</v>
      </c>
      <c r="AA24" s="228" t="b">
        <f t="shared" si="20"/>
        <v>1</v>
      </c>
      <c r="AB24" s="229">
        <f t="shared" si="22"/>
        <v>0</v>
      </c>
      <c r="AE24" s="230">
        <f t="shared" si="15"/>
        <v>-59064</v>
      </c>
      <c r="AG24" s="235"/>
      <c r="AH24" s="230"/>
    </row>
    <row r="25" spans="1:34" s="228" customFormat="1" ht="15">
      <c r="A25" s="196"/>
      <c r="B25" s="225" t="e">
        <f>+CONCATENATE(#REF!,#REF!,#REF!,#REF!)</f>
        <v>#REF!</v>
      </c>
      <c r="C25" s="231" t="s">
        <v>152</v>
      </c>
      <c r="D25" s="256" t="s">
        <v>293</v>
      </c>
      <c r="E25" s="256" t="s">
        <v>326</v>
      </c>
      <c r="F25" s="256" t="s">
        <v>223</v>
      </c>
      <c r="G25" s="256"/>
      <c r="H25" s="233" t="str">
        <f t="shared" si="5"/>
        <v>2152</v>
      </c>
      <c r="I25" s="233" t="str">
        <f t="shared" si="6"/>
        <v>1</v>
      </c>
      <c r="J25" s="233" t="str">
        <f t="shared" si="7"/>
        <v>1</v>
      </c>
      <c r="K25" s="233" t="str">
        <f t="shared" si="19"/>
        <v>00</v>
      </c>
      <c r="L25" s="232">
        <v>0</v>
      </c>
      <c r="M25" s="232">
        <v>74368</v>
      </c>
      <c r="N25" s="246">
        <v>74368</v>
      </c>
      <c r="O25" s="232">
        <v>0</v>
      </c>
      <c r="P25" s="232">
        <v>0</v>
      </c>
      <c r="Q25" s="232">
        <f t="shared" si="9"/>
        <v>0</v>
      </c>
      <c r="R25" s="232">
        <f t="shared" si="17"/>
        <v>0</v>
      </c>
      <c r="S25" s="226" t="s">
        <v>162</v>
      </c>
      <c r="T25" s="226" t="s">
        <v>217</v>
      </c>
      <c r="U25" s="226" t="s">
        <v>221</v>
      </c>
      <c r="V25" s="226"/>
      <c r="W25" s="227"/>
      <c r="X25" s="228" t="b">
        <f t="shared" si="10"/>
        <v>0</v>
      </c>
      <c r="Y25" s="228" t="b">
        <f t="shared" si="11"/>
        <v>0</v>
      </c>
      <c r="Z25" s="228" t="b">
        <f t="shared" si="12"/>
        <v>0</v>
      </c>
      <c r="AA25" s="228" t="b">
        <f t="shared" si="20"/>
        <v>1</v>
      </c>
      <c r="AB25" s="229">
        <f t="shared" si="22"/>
        <v>2249989.5</v>
      </c>
      <c r="AE25" s="230">
        <f t="shared" si="15"/>
        <v>-74368</v>
      </c>
      <c r="AG25" s="235"/>
      <c r="AH25" s="230"/>
    </row>
    <row r="26" spans="1:34" s="228" customFormat="1" ht="15">
      <c r="A26" s="196"/>
      <c r="B26" s="225" t="str">
        <f>+CONCATENATE(D28,E28,F28,G28)</f>
        <v>226321E18715O44021611100</v>
      </c>
      <c r="C26" s="231" t="s">
        <v>152</v>
      </c>
      <c r="D26" s="256" t="s">
        <v>292</v>
      </c>
      <c r="E26" s="256" t="s">
        <v>326</v>
      </c>
      <c r="F26" s="256" t="s">
        <v>223</v>
      </c>
      <c r="G26" s="256"/>
      <c r="H26" s="233" t="str">
        <f t="shared" si="5"/>
        <v>2152</v>
      </c>
      <c r="I26" s="233" t="str">
        <f t="shared" si="6"/>
        <v>1</v>
      </c>
      <c r="J26" s="233" t="str">
        <f t="shared" si="7"/>
        <v>1</v>
      </c>
      <c r="K26" s="233" t="str">
        <f t="shared" si="19"/>
        <v>00</v>
      </c>
      <c r="L26" s="232">
        <v>167009</v>
      </c>
      <c r="M26" s="232">
        <v>0</v>
      </c>
      <c r="N26" s="246">
        <v>0</v>
      </c>
      <c r="O26" s="232">
        <v>0</v>
      </c>
      <c r="P26" s="232">
        <v>0</v>
      </c>
      <c r="Q26" s="232">
        <f t="shared" si="9"/>
        <v>0</v>
      </c>
      <c r="R26" s="232">
        <f t="shared" si="17"/>
        <v>0</v>
      </c>
      <c r="S26" s="226" t="s">
        <v>153</v>
      </c>
      <c r="T26" s="226" t="s">
        <v>217</v>
      </c>
      <c r="U26" s="226" t="s">
        <v>222</v>
      </c>
      <c r="V26" s="226"/>
      <c r="W26" s="227"/>
      <c r="X26" s="228" t="b">
        <f t="shared" si="10"/>
        <v>0</v>
      </c>
      <c r="Y26" s="228" t="b">
        <f t="shared" si="11"/>
        <v>0</v>
      </c>
      <c r="Z26" s="228" t="b">
        <f t="shared" si="12"/>
        <v>0</v>
      </c>
      <c r="AA26" s="228" t="b">
        <f t="shared" si="20"/>
        <v>1</v>
      </c>
      <c r="AB26" s="229">
        <f t="shared" si="22"/>
        <v>0</v>
      </c>
      <c r="AE26" s="230">
        <f t="shared" si="15"/>
        <v>167009</v>
      </c>
      <c r="AG26" s="235"/>
      <c r="AH26" s="230"/>
    </row>
    <row r="27" spans="1:34" s="228" customFormat="1" ht="15">
      <c r="A27" s="196"/>
      <c r="B27" s="225" t="str">
        <f>+CONCATENATE(D29,E29,F29,G29)</f>
        <v>242218E18815OG4021611100</v>
      </c>
      <c r="C27" s="231" t="s">
        <v>152</v>
      </c>
      <c r="D27" s="256" t="s">
        <v>295</v>
      </c>
      <c r="E27" s="256" t="s">
        <v>325</v>
      </c>
      <c r="F27" s="256" t="s">
        <v>224</v>
      </c>
      <c r="G27" s="256"/>
      <c r="H27" s="233" t="str">
        <f t="shared" si="5"/>
        <v>2161</v>
      </c>
      <c r="I27" s="233" t="str">
        <f t="shared" si="6"/>
        <v>1</v>
      </c>
      <c r="J27" s="233" t="str">
        <f t="shared" si="7"/>
        <v>1</v>
      </c>
      <c r="K27" s="233" t="str">
        <f t="shared" si="19"/>
        <v>00</v>
      </c>
      <c r="L27" s="232">
        <v>4500000</v>
      </c>
      <c r="M27" s="232">
        <v>4500000</v>
      </c>
      <c r="N27" s="246">
        <v>3000000</v>
      </c>
      <c r="O27" s="232">
        <v>2249989.5</v>
      </c>
      <c r="P27" s="232">
        <v>0</v>
      </c>
      <c r="Q27" s="232">
        <f t="shared" si="9"/>
        <v>2249989.5</v>
      </c>
      <c r="R27" s="232">
        <f t="shared" si="17"/>
        <v>2249989.5</v>
      </c>
      <c r="S27" s="226" t="s">
        <v>153</v>
      </c>
      <c r="T27" s="226" t="s">
        <v>169</v>
      </c>
      <c r="U27" s="226" t="s">
        <v>222</v>
      </c>
      <c r="V27" s="226"/>
      <c r="W27" s="227"/>
      <c r="X27" s="228" t="b">
        <f t="shared" si="10"/>
        <v>0</v>
      </c>
      <c r="Y27" s="228" t="b">
        <f t="shared" si="11"/>
        <v>0</v>
      </c>
      <c r="Z27" s="228" t="b">
        <f t="shared" si="12"/>
        <v>0</v>
      </c>
      <c r="AA27" s="228" t="b">
        <f t="shared" si="20"/>
        <v>1</v>
      </c>
      <c r="AB27" s="229">
        <f t="shared" si="22"/>
        <v>0</v>
      </c>
      <c r="AE27" s="230">
        <f t="shared" si="15"/>
        <v>0</v>
      </c>
      <c r="AG27" s="235"/>
      <c r="AH27" s="230"/>
    </row>
    <row r="28" spans="1:34" s="228" customFormat="1" ht="15">
      <c r="A28" s="196"/>
      <c r="B28" s="225" t="str">
        <f>+CONCATENATE(D30,E30,F30,G30)</f>
        <v>311102F03715O44021611100</v>
      </c>
      <c r="C28" s="231" t="s">
        <v>152</v>
      </c>
      <c r="D28" s="256" t="s">
        <v>290</v>
      </c>
      <c r="E28" s="256" t="s">
        <v>326</v>
      </c>
      <c r="F28" s="256" t="s">
        <v>224</v>
      </c>
      <c r="G28" s="256"/>
      <c r="H28" s="233" t="str">
        <f t="shared" si="5"/>
        <v>2161</v>
      </c>
      <c r="I28" s="233" t="str">
        <f t="shared" si="6"/>
        <v>1</v>
      </c>
      <c r="J28" s="233" t="str">
        <f t="shared" si="7"/>
        <v>1</v>
      </c>
      <c r="K28" s="233" t="str">
        <f t="shared" si="19"/>
        <v>00</v>
      </c>
      <c r="L28" s="232">
        <v>1325000</v>
      </c>
      <c r="M28" s="232">
        <v>25000</v>
      </c>
      <c r="N28" s="246">
        <v>0</v>
      </c>
      <c r="O28" s="232">
        <v>0</v>
      </c>
      <c r="P28" s="232">
        <v>0</v>
      </c>
      <c r="Q28" s="232">
        <f t="shared" si="9"/>
        <v>0</v>
      </c>
      <c r="R28" s="232">
        <f t="shared" si="17"/>
        <v>0</v>
      </c>
      <c r="S28" s="226" t="s">
        <v>139</v>
      </c>
      <c r="T28" s="226" t="s">
        <v>217</v>
      </c>
      <c r="U28" s="226" t="s">
        <v>222</v>
      </c>
      <c r="V28" s="226"/>
      <c r="W28" s="227"/>
      <c r="X28" s="228" t="b">
        <f t="shared" si="10"/>
        <v>0</v>
      </c>
      <c r="Y28" s="228" t="b">
        <f t="shared" si="11"/>
        <v>0</v>
      </c>
      <c r="Z28" s="228" t="b">
        <f t="shared" si="12"/>
        <v>0</v>
      </c>
      <c r="AA28" s="228" t="b">
        <f t="shared" si="20"/>
        <v>1</v>
      </c>
      <c r="AB28" s="229">
        <f t="shared" si="22"/>
        <v>0</v>
      </c>
      <c r="AE28" s="230">
        <f t="shared" si="15"/>
        <v>1300000</v>
      </c>
      <c r="AG28" s="235"/>
      <c r="AH28" s="230"/>
    </row>
    <row r="29" spans="1:34" s="228" customFormat="1" ht="15">
      <c r="A29" s="196"/>
      <c r="B29" s="225" t="e">
        <f>+CONCATENATE(#REF!,#REF!,#REF!,#REF!)</f>
        <v>#REF!</v>
      </c>
      <c r="C29" s="231" t="s">
        <v>152</v>
      </c>
      <c r="D29" s="256" t="s">
        <v>294</v>
      </c>
      <c r="E29" s="256" t="s">
        <v>327</v>
      </c>
      <c r="F29" s="256" t="s">
        <v>224</v>
      </c>
      <c r="G29" s="256"/>
      <c r="H29" s="233" t="str">
        <f t="shared" si="5"/>
        <v>2161</v>
      </c>
      <c r="I29" s="233" t="str">
        <f t="shared" si="6"/>
        <v>1</v>
      </c>
      <c r="J29" s="233" t="str">
        <f t="shared" si="7"/>
        <v>1</v>
      </c>
      <c r="K29" s="233" t="str">
        <f t="shared" si="19"/>
        <v>00</v>
      </c>
      <c r="L29" s="232">
        <v>137148</v>
      </c>
      <c r="M29" s="232">
        <v>137148</v>
      </c>
      <c r="N29" s="246">
        <v>137148</v>
      </c>
      <c r="O29" s="232">
        <v>0</v>
      </c>
      <c r="P29" s="232">
        <v>0</v>
      </c>
      <c r="Q29" s="232">
        <f t="shared" si="9"/>
        <v>0</v>
      </c>
      <c r="R29" s="232">
        <f t="shared" si="17"/>
        <v>0</v>
      </c>
      <c r="S29" s="226" t="s">
        <v>140</v>
      </c>
      <c r="T29" s="226" t="s">
        <v>161</v>
      </c>
      <c r="U29" s="226" t="s">
        <v>222</v>
      </c>
      <c r="V29" s="226"/>
      <c r="W29" s="227"/>
      <c r="X29" s="228" t="b">
        <f t="shared" si="10"/>
        <v>0</v>
      </c>
      <c r="Y29" s="228" t="b">
        <f t="shared" si="11"/>
        <v>0</v>
      </c>
      <c r="Z29" s="228" t="b">
        <f t="shared" si="12"/>
        <v>0</v>
      </c>
      <c r="AA29" s="228" t="b">
        <f t="shared" si="20"/>
        <v>1</v>
      </c>
      <c r="AB29" s="229">
        <f t="shared" si="22"/>
        <v>3812.99</v>
      </c>
      <c r="AE29" s="230">
        <f t="shared" si="15"/>
        <v>0</v>
      </c>
      <c r="AG29" s="235"/>
      <c r="AH29" s="230"/>
    </row>
    <row r="30" spans="1:34" s="228" customFormat="1" ht="15">
      <c r="A30" s="196" t="s">
        <v>87</v>
      </c>
      <c r="B30" s="225" t="str">
        <f>+CONCATENATE(D32,E32,F32,G32)</f>
        <v>242218E18815O34021711100</v>
      </c>
      <c r="C30" s="231" t="s">
        <v>152</v>
      </c>
      <c r="D30" s="256" t="s">
        <v>292</v>
      </c>
      <c r="E30" s="256" t="s">
        <v>326</v>
      </c>
      <c r="F30" s="256" t="s">
        <v>224</v>
      </c>
      <c r="G30" s="256"/>
      <c r="H30" s="233" t="str">
        <f t="shared" si="5"/>
        <v>2161</v>
      </c>
      <c r="I30" s="233" t="str">
        <f t="shared" si="6"/>
        <v>1</v>
      </c>
      <c r="J30" s="233" t="str">
        <f t="shared" si="7"/>
        <v>1</v>
      </c>
      <c r="K30" s="233" t="str">
        <f t="shared" si="19"/>
        <v>00</v>
      </c>
      <c r="L30" s="232">
        <v>279868</v>
      </c>
      <c r="M30" s="232">
        <v>0</v>
      </c>
      <c r="N30" s="246">
        <v>0</v>
      </c>
      <c r="O30" s="232">
        <v>0</v>
      </c>
      <c r="P30" s="232">
        <v>0</v>
      </c>
      <c r="Q30" s="232">
        <f t="shared" si="9"/>
        <v>0</v>
      </c>
      <c r="R30" s="232">
        <f t="shared" si="17"/>
        <v>0</v>
      </c>
      <c r="S30" s="226" t="s">
        <v>156</v>
      </c>
      <c r="T30" s="226" t="s">
        <v>217</v>
      </c>
      <c r="U30" s="226" t="s">
        <v>222</v>
      </c>
      <c r="V30" s="226"/>
      <c r="W30" s="227"/>
      <c r="X30" s="228" t="b">
        <f t="shared" si="10"/>
        <v>0</v>
      </c>
      <c r="Y30" s="228" t="b">
        <f t="shared" si="11"/>
        <v>0</v>
      </c>
      <c r="Z30" s="228" t="b">
        <f t="shared" si="12"/>
        <v>0</v>
      </c>
      <c r="AA30" s="228" t="b">
        <f t="shared" si="20"/>
        <v>1</v>
      </c>
      <c r="AB30" s="229">
        <f t="shared" si="22"/>
        <v>0</v>
      </c>
      <c r="AE30" s="230">
        <f t="shared" si="15"/>
        <v>279868</v>
      </c>
      <c r="AG30" s="235"/>
      <c r="AH30" s="230"/>
    </row>
    <row r="31" spans="1:34" s="228" customFormat="1" ht="15">
      <c r="A31" s="196"/>
      <c r="B31" s="225" t="str">
        <f>+CONCATENATE(D77,E77,F77,G77)</f>
        <v>172002N00115O24027211100</v>
      </c>
      <c r="C31" s="231" t="s">
        <v>152</v>
      </c>
      <c r="D31" s="256" t="s">
        <v>295</v>
      </c>
      <c r="E31" s="256" t="s">
        <v>325</v>
      </c>
      <c r="F31" s="256" t="s">
        <v>225</v>
      </c>
      <c r="G31" s="256"/>
      <c r="H31" s="233" t="str">
        <f t="shared" si="5"/>
        <v>2171</v>
      </c>
      <c r="I31" s="233" t="str">
        <f t="shared" si="6"/>
        <v>1</v>
      </c>
      <c r="J31" s="233" t="str">
        <f t="shared" si="7"/>
        <v>1</v>
      </c>
      <c r="K31" s="233" t="str">
        <f t="shared" si="19"/>
        <v>00</v>
      </c>
      <c r="L31" s="232">
        <v>200000</v>
      </c>
      <c r="M31" s="232">
        <v>203812.99</v>
      </c>
      <c r="N31" s="246">
        <v>203812.99</v>
      </c>
      <c r="O31" s="232">
        <v>0</v>
      </c>
      <c r="P31" s="232">
        <v>3812.99</v>
      </c>
      <c r="Q31" s="232">
        <f t="shared" si="9"/>
        <v>3812.99</v>
      </c>
      <c r="R31" s="232">
        <f t="shared" si="17"/>
        <v>3812.99</v>
      </c>
      <c r="S31" s="226" t="s">
        <v>156</v>
      </c>
      <c r="T31" s="226" t="s">
        <v>161</v>
      </c>
      <c r="U31" s="226" t="s">
        <v>222</v>
      </c>
      <c r="V31" s="226"/>
      <c r="W31" s="227"/>
      <c r="X31" s="228" t="b">
        <f t="shared" si="10"/>
        <v>0</v>
      </c>
      <c r="Y31" s="228" t="b">
        <f t="shared" si="11"/>
        <v>0</v>
      </c>
      <c r="Z31" s="228" t="b">
        <f t="shared" si="12"/>
        <v>0</v>
      </c>
      <c r="AA31" s="228" t="b">
        <f t="shared" si="20"/>
        <v>1</v>
      </c>
      <c r="AB31" s="229" t="e">
        <f>#REF!-W31</f>
        <v>#REF!</v>
      </c>
      <c r="AE31" s="230">
        <f t="shared" si="15"/>
        <v>-3812.9899999999907</v>
      </c>
      <c r="AG31" s="235"/>
      <c r="AH31" s="230"/>
    </row>
    <row r="32" spans="1:34" s="228" customFormat="1" ht="15">
      <c r="A32" s="196"/>
      <c r="B32" s="225" t="str">
        <f>+CONCATENATE(D33,E33,F33,G33)</f>
        <v>242218E18815O44021711100</v>
      </c>
      <c r="C32" s="231" t="s">
        <v>152</v>
      </c>
      <c r="D32" s="256" t="s">
        <v>294</v>
      </c>
      <c r="E32" s="256" t="s">
        <v>329</v>
      </c>
      <c r="F32" s="256" t="s">
        <v>225</v>
      </c>
      <c r="G32" s="256"/>
      <c r="H32" s="233" t="str">
        <f t="shared" si="5"/>
        <v>2171</v>
      </c>
      <c r="I32" s="233" t="str">
        <f t="shared" si="6"/>
        <v>1</v>
      </c>
      <c r="J32" s="233" t="str">
        <f t="shared" si="7"/>
        <v>1</v>
      </c>
      <c r="K32" s="233" t="str">
        <f t="shared" si="19"/>
        <v>00</v>
      </c>
      <c r="L32" s="232">
        <v>500000</v>
      </c>
      <c r="M32" s="232">
        <v>500000</v>
      </c>
      <c r="N32" s="246">
        <v>200000</v>
      </c>
      <c r="O32" s="232">
        <v>0</v>
      </c>
      <c r="P32" s="232">
        <v>0</v>
      </c>
      <c r="Q32" s="232">
        <f t="shared" si="9"/>
        <v>0</v>
      </c>
      <c r="R32" s="232">
        <f t="shared" si="17"/>
        <v>0</v>
      </c>
      <c r="S32" s="226" t="s">
        <v>141</v>
      </c>
      <c r="T32" s="226" t="s">
        <v>161</v>
      </c>
      <c r="U32" s="226" t="s">
        <v>222</v>
      </c>
      <c r="V32" s="226"/>
      <c r="W32" s="227"/>
      <c r="X32" s="228" t="b">
        <f t="shared" si="10"/>
        <v>0</v>
      </c>
      <c r="Y32" s="228" t="b">
        <f t="shared" si="11"/>
        <v>0</v>
      </c>
      <c r="Z32" s="228" t="b">
        <f t="shared" si="12"/>
        <v>0</v>
      </c>
      <c r="AA32" s="228" t="b">
        <f t="shared" si="20"/>
        <v>1</v>
      </c>
      <c r="AB32" s="229">
        <f>Q33-W32</f>
        <v>0</v>
      </c>
      <c r="AE32" s="230">
        <f t="shared" si="15"/>
        <v>0</v>
      </c>
      <c r="AG32" s="235"/>
      <c r="AH32" s="230"/>
    </row>
    <row r="33" spans="1:34" s="228" customFormat="1" ht="15">
      <c r="A33" s="196"/>
      <c r="B33" s="225" t="str">
        <f>+CONCATENATE(D34,E34,F34,G34)</f>
        <v>242218E18815OG4021711100</v>
      </c>
      <c r="C33" s="231" t="s">
        <v>152</v>
      </c>
      <c r="D33" s="256" t="s">
        <v>294</v>
      </c>
      <c r="E33" s="256" t="s">
        <v>326</v>
      </c>
      <c r="F33" s="256" t="s">
        <v>225</v>
      </c>
      <c r="G33" s="256"/>
      <c r="H33" s="233" t="str">
        <f t="shared" si="5"/>
        <v>2171</v>
      </c>
      <c r="I33" s="233" t="str">
        <f t="shared" si="6"/>
        <v>1</v>
      </c>
      <c r="J33" s="233" t="str">
        <f t="shared" si="7"/>
        <v>1</v>
      </c>
      <c r="K33" s="233" t="str">
        <f t="shared" si="19"/>
        <v>00</v>
      </c>
      <c r="L33" s="232">
        <v>18500</v>
      </c>
      <c r="M33" s="232">
        <v>18500</v>
      </c>
      <c r="N33" s="246">
        <v>18500</v>
      </c>
      <c r="O33" s="232">
        <v>0</v>
      </c>
      <c r="P33" s="232">
        <v>0</v>
      </c>
      <c r="Q33" s="232">
        <f t="shared" si="9"/>
        <v>0</v>
      </c>
      <c r="R33" s="232">
        <f t="shared" si="17"/>
        <v>0</v>
      </c>
      <c r="S33" s="226" t="s">
        <v>163</v>
      </c>
      <c r="T33" s="226" t="s">
        <v>217</v>
      </c>
      <c r="U33" s="226" t="s">
        <v>222</v>
      </c>
      <c r="V33" s="226"/>
      <c r="W33" s="227"/>
      <c r="X33" s="228" t="b">
        <f t="shared" si="10"/>
        <v>0</v>
      </c>
      <c r="Y33" s="228" t="b">
        <f t="shared" si="11"/>
        <v>0</v>
      </c>
      <c r="Z33" s="228" t="b">
        <f t="shared" si="12"/>
        <v>0</v>
      </c>
      <c r="AA33" s="228" t="b">
        <f t="shared" si="20"/>
        <v>1</v>
      </c>
      <c r="AB33" s="229">
        <f>Q34-W33</f>
        <v>0</v>
      </c>
      <c r="AE33" s="230">
        <f t="shared" si="15"/>
        <v>0</v>
      </c>
      <c r="AG33" s="235"/>
      <c r="AH33" s="230"/>
    </row>
    <row r="34" spans="1:34" s="228" customFormat="1" ht="15">
      <c r="A34" s="196"/>
      <c r="B34" s="225" t="e">
        <f>+CONCATENATE(#REF!,#REF!,#REF!,#REF!)</f>
        <v>#REF!</v>
      </c>
      <c r="C34" s="231" t="s">
        <v>152</v>
      </c>
      <c r="D34" s="256" t="s">
        <v>294</v>
      </c>
      <c r="E34" s="256" t="s">
        <v>327</v>
      </c>
      <c r="F34" s="256" t="s">
        <v>225</v>
      </c>
      <c r="G34" s="256"/>
      <c r="H34" s="233" t="str">
        <f t="shared" si="5"/>
        <v>2171</v>
      </c>
      <c r="I34" s="233" t="str">
        <f t="shared" si="6"/>
        <v>1</v>
      </c>
      <c r="J34" s="233" t="str">
        <f t="shared" si="7"/>
        <v>1</v>
      </c>
      <c r="K34" s="233" t="str">
        <f t="shared" si="19"/>
        <v>00</v>
      </c>
      <c r="L34" s="232">
        <v>74234</v>
      </c>
      <c r="M34" s="232">
        <v>74234</v>
      </c>
      <c r="N34" s="246">
        <v>74234</v>
      </c>
      <c r="O34" s="232">
        <v>0</v>
      </c>
      <c r="P34" s="232">
        <v>0</v>
      </c>
      <c r="Q34" s="232">
        <f t="shared" si="9"/>
        <v>0</v>
      </c>
      <c r="R34" s="232">
        <f t="shared" si="17"/>
        <v>0</v>
      </c>
      <c r="S34" s="226" t="s">
        <v>153</v>
      </c>
      <c r="T34" s="226" t="s">
        <v>217</v>
      </c>
      <c r="U34" s="226" t="s">
        <v>223</v>
      </c>
      <c r="V34" s="226"/>
      <c r="W34" s="227"/>
      <c r="X34" s="228" t="b">
        <f t="shared" si="10"/>
        <v>0</v>
      </c>
      <c r="Y34" s="228" t="b">
        <f t="shared" si="11"/>
        <v>0</v>
      </c>
      <c r="Z34" s="228" t="b">
        <f t="shared" si="12"/>
        <v>0</v>
      </c>
      <c r="AA34" s="228" t="b">
        <f t="shared" si="20"/>
        <v>1</v>
      </c>
      <c r="AB34" s="229">
        <f t="shared" si="22"/>
        <v>0</v>
      </c>
      <c r="AE34" s="230">
        <f t="shared" si="15"/>
        <v>0</v>
      </c>
      <c r="AG34" s="235"/>
      <c r="AH34" s="230"/>
    </row>
    <row r="35" spans="1:34" s="228" customFormat="1" ht="15">
      <c r="A35" s="196"/>
      <c r="B35" s="225" t="str">
        <f>+CONCATENATE(D37,E37,F37,G37)</f>
        <v>221313M00115O24022111100</v>
      </c>
      <c r="C35" s="231" t="s">
        <v>152</v>
      </c>
      <c r="D35" s="256" t="s">
        <v>294</v>
      </c>
      <c r="E35" s="256" t="s">
        <v>327</v>
      </c>
      <c r="F35" s="256" t="s">
        <v>330</v>
      </c>
      <c r="G35" s="256"/>
      <c r="H35" s="233" t="str">
        <f t="shared" si="5"/>
        <v>2171</v>
      </c>
      <c r="I35" s="233" t="str">
        <f t="shared" si="6"/>
        <v>2</v>
      </c>
      <c r="J35" s="233" t="str">
        <f t="shared" si="7"/>
        <v>1</v>
      </c>
      <c r="K35" s="233" t="str">
        <f t="shared" si="19"/>
        <v>00</v>
      </c>
      <c r="L35" s="232">
        <v>372366</v>
      </c>
      <c r="M35" s="232">
        <v>153126</v>
      </c>
      <c r="N35" s="246">
        <v>153126</v>
      </c>
      <c r="O35" s="232">
        <v>0</v>
      </c>
      <c r="P35" s="232">
        <v>0</v>
      </c>
      <c r="Q35" s="232">
        <f t="shared" si="9"/>
        <v>0</v>
      </c>
      <c r="R35" s="232">
        <f t="shared" si="17"/>
        <v>0</v>
      </c>
      <c r="S35" s="226" t="s">
        <v>153</v>
      </c>
      <c r="T35" s="226" t="s">
        <v>164</v>
      </c>
      <c r="U35" s="226" t="s">
        <v>223</v>
      </c>
      <c r="V35" s="226"/>
      <c r="W35" s="227"/>
      <c r="X35" s="228" t="b">
        <f t="shared" si="10"/>
        <v>0</v>
      </c>
      <c r="Y35" s="228" t="b">
        <f t="shared" si="11"/>
        <v>0</v>
      </c>
      <c r="Z35" s="228" t="b">
        <f t="shared" si="12"/>
        <v>0</v>
      </c>
      <c r="AA35" s="228" t="b">
        <f t="shared" si="20"/>
        <v>1</v>
      </c>
      <c r="AB35" s="229">
        <f>Q37-W35</f>
        <v>895873.89999999991</v>
      </c>
      <c r="AE35" s="230">
        <f t="shared" si="15"/>
        <v>219240</v>
      </c>
      <c r="AG35" s="235"/>
      <c r="AH35" s="230"/>
    </row>
    <row r="36" spans="1:34" s="228" customFormat="1" ht="15">
      <c r="A36" s="196"/>
      <c r="B36" s="225" t="str">
        <f>+CONCATENATE(D39,E39,F39,G39)</f>
        <v>263320E19815O24022111126</v>
      </c>
      <c r="C36" s="231" t="s">
        <v>152</v>
      </c>
      <c r="D36" s="256" t="s">
        <v>294</v>
      </c>
      <c r="E36" s="256" t="s">
        <v>331</v>
      </c>
      <c r="F36" s="256" t="s">
        <v>226</v>
      </c>
      <c r="G36" s="256"/>
      <c r="H36" s="233" t="str">
        <f t="shared" si="5"/>
        <v>2181</v>
      </c>
      <c r="I36" s="233" t="str">
        <f t="shared" si="6"/>
        <v>1</v>
      </c>
      <c r="J36" s="233" t="str">
        <f t="shared" si="7"/>
        <v>1</v>
      </c>
      <c r="K36" s="233" t="str">
        <f t="shared" si="19"/>
        <v>00</v>
      </c>
      <c r="L36" s="232">
        <v>3000</v>
      </c>
      <c r="M36" s="232">
        <v>3000</v>
      </c>
      <c r="N36" s="246">
        <v>3000</v>
      </c>
      <c r="O36" s="232">
        <v>0</v>
      </c>
      <c r="P36" s="232">
        <v>0</v>
      </c>
      <c r="Q36" s="232">
        <f t="shared" si="9"/>
        <v>0</v>
      </c>
      <c r="R36" s="232">
        <f t="shared" si="17"/>
        <v>0</v>
      </c>
      <c r="S36" s="226" t="s">
        <v>140</v>
      </c>
      <c r="T36" s="226" t="s">
        <v>164</v>
      </c>
      <c r="U36" s="226" t="s">
        <v>223</v>
      </c>
      <c r="V36" s="226"/>
      <c r="W36" s="227"/>
      <c r="X36" s="228" t="b">
        <f t="shared" si="10"/>
        <v>0</v>
      </c>
      <c r="Y36" s="228" t="b">
        <f t="shared" si="11"/>
        <v>0</v>
      </c>
      <c r="Z36" s="228" t="b">
        <f t="shared" si="12"/>
        <v>0</v>
      </c>
      <c r="AA36" s="228" t="b">
        <f t="shared" si="20"/>
        <v>1</v>
      </c>
      <c r="AB36" s="229">
        <f>Q39-W36</f>
        <v>0</v>
      </c>
      <c r="AE36" s="230">
        <f t="shared" si="15"/>
        <v>0</v>
      </c>
      <c r="AG36" s="235"/>
      <c r="AH36" s="230"/>
    </row>
    <row r="37" spans="1:34" s="228" customFormat="1" ht="15">
      <c r="A37" s="196"/>
      <c r="B37" s="225" t="str">
        <f>+CONCATENATE(D41,E41,F41,G41)</f>
        <v>221313M00115O24022311100</v>
      </c>
      <c r="C37" s="231" t="s">
        <v>152</v>
      </c>
      <c r="D37" s="256" t="s">
        <v>295</v>
      </c>
      <c r="E37" s="256" t="s">
        <v>325</v>
      </c>
      <c r="F37" s="256" t="s">
        <v>227</v>
      </c>
      <c r="G37" s="256"/>
      <c r="H37" s="233" t="str">
        <f t="shared" si="5"/>
        <v>2211</v>
      </c>
      <c r="I37" s="233" t="str">
        <f t="shared" si="6"/>
        <v>1</v>
      </c>
      <c r="J37" s="233" t="str">
        <f t="shared" si="7"/>
        <v>1</v>
      </c>
      <c r="K37" s="233" t="str">
        <f t="shared" si="19"/>
        <v>00</v>
      </c>
      <c r="L37" s="232">
        <v>2250000</v>
      </c>
      <c r="M37" s="232">
        <v>2250000</v>
      </c>
      <c r="N37" s="246">
        <v>1500000</v>
      </c>
      <c r="O37" s="232">
        <v>412217.59999999998</v>
      </c>
      <c r="P37" s="232">
        <v>483656.3</v>
      </c>
      <c r="Q37" s="232">
        <f t="shared" si="9"/>
        <v>895873.89999999991</v>
      </c>
      <c r="R37" s="232">
        <f t="shared" si="17"/>
        <v>895873.89999999991</v>
      </c>
      <c r="S37" s="226" t="s">
        <v>155</v>
      </c>
      <c r="T37" s="226" t="s">
        <v>154</v>
      </c>
      <c r="U37" s="226" t="s">
        <v>224</v>
      </c>
      <c r="V37" s="226"/>
      <c r="W37" s="227"/>
      <c r="X37" s="228" t="b">
        <f t="shared" si="10"/>
        <v>0</v>
      </c>
      <c r="Y37" s="228" t="b">
        <f t="shared" si="11"/>
        <v>0</v>
      </c>
      <c r="Z37" s="228" t="b">
        <f t="shared" si="12"/>
        <v>0</v>
      </c>
      <c r="AA37" s="228" t="b">
        <f t="shared" ref="AA37:AA38" si="23">+V37=G37</f>
        <v>1</v>
      </c>
      <c r="AB37" s="229">
        <f>Q41-W37</f>
        <v>0</v>
      </c>
      <c r="AE37" s="230">
        <f t="shared" si="15"/>
        <v>0</v>
      </c>
      <c r="AG37" s="235"/>
      <c r="AH37" s="230"/>
    </row>
    <row r="38" spans="1:34" s="228" customFormat="1" ht="15">
      <c r="A38" s="196"/>
      <c r="B38" s="225" t="str">
        <f>+CONCATENATE(D43,E43,F43,G43)</f>
        <v>221313M00115O24023111100</v>
      </c>
      <c r="C38" s="231" t="s">
        <v>152</v>
      </c>
      <c r="D38" s="256" t="s">
        <v>290</v>
      </c>
      <c r="E38" s="256" t="s">
        <v>326</v>
      </c>
      <c r="F38" s="256" t="s">
        <v>227</v>
      </c>
      <c r="G38" s="256"/>
      <c r="H38" s="233" t="str">
        <f t="shared" si="5"/>
        <v>2211</v>
      </c>
      <c r="I38" s="233" t="str">
        <f t="shared" si="6"/>
        <v>1</v>
      </c>
      <c r="J38" s="233" t="str">
        <f t="shared" si="7"/>
        <v>1</v>
      </c>
      <c r="K38" s="233" t="str">
        <f t="shared" si="19"/>
        <v>00</v>
      </c>
      <c r="L38" s="232">
        <v>150000</v>
      </c>
      <c r="M38" s="232">
        <v>0</v>
      </c>
      <c r="N38" s="246">
        <v>0</v>
      </c>
      <c r="O38" s="232">
        <v>0</v>
      </c>
      <c r="P38" s="232">
        <v>0</v>
      </c>
      <c r="Q38" s="232">
        <f t="shared" si="9"/>
        <v>0</v>
      </c>
      <c r="R38" s="232">
        <f t="shared" si="17"/>
        <v>0</v>
      </c>
      <c r="S38" s="226" t="s">
        <v>153</v>
      </c>
      <c r="T38" s="226" t="s">
        <v>154</v>
      </c>
      <c r="U38" s="226" t="s">
        <v>225</v>
      </c>
      <c r="V38" s="226"/>
      <c r="W38" s="227"/>
      <c r="X38" s="228" t="b">
        <f t="shared" si="10"/>
        <v>0</v>
      </c>
      <c r="Y38" s="228" t="b">
        <f t="shared" si="11"/>
        <v>0</v>
      </c>
      <c r="Z38" s="228" t="b">
        <f t="shared" si="12"/>
        <v>0</v>
      </c>
      <c r="AA38" s="228" t="b">
        <f t="shared" si="23"/>
        <v>1</v>
      </c>
      <c r="AB38" s="229">
        <f>Q43-W38</f>
        <v>0</v>
      </c>
      <c r="AE38" s="230">
        <f t="shared" si="15"/>
        <v>150000</v>
      </c>
      <c r="AG38" s="235"/>
      <c r="AH38" s="230"/>
    </row>
    <row r="39" spans="1:34" s="228" customFormat="1" ht="15">
      <c r="A39" s="196"/>
      <c r="B39" s="225" t="str">
        <f>+CONCATENATE(D44,E44,F44,G44)</f>
        <v>226321E18715O44023111100</v>
      </c>
      <c r="C39" s="231" t="s">
        <v>152</v>
      </c>
      <c r="D39" s="256" t="s">
        <v>293</v>
      </c>
      <c r="E39" s="256" t="s">
        <v>325</v>
      </c>
      <c r="F39" s="256" t="s">
        <v>319</v>
      </c>
      <c r="G39" s="256"/>
      <c r="H39" s="233" t="str">
        <f t="shared" si="5"/>
        <v>2211</v>
      </c>
      <c r="I39" s="233" t="str">
        <f t="shared" si="6"/>
        <v>1</v>
      </c>
      <c r="J39" s="233" t="str">
        <f t="shared" si="7"/>
        <v>1</v>
      </c>
      <c r="K39" s="233" t="str">
        <f t="shared" si="19"/>
        <v>26</v>
      </c>
      <c r="L39" s="232">
        <v>1500000</v>
      </c>
      <c r="M39" s="232">
        <v>1500000</v>
      </c>
      <c r="N39" s="246">
        <v>0</v>
      </c>
      <c r="O39" s="232">
        <v>0</v>
      </c>
      <c r="P39" s="232">
        <v>0</v>
      </c>
      <c r="Q39" s="232">
        <f t="shared" si="9"/>
        <v>0</v>
      </c>
      <c r="R39" s="232">
        <f t="shared" si="17"/>
        <v>0</v>
      </c>
      <c r="S39" s="226" t="s">
        <v>139</v>
      </c>
      <c r="T39" s="226" t="s">
        <v>217</v>
      </c>
      <c r="U39" s="226" t="s">
        <v>225</v>
      </c>
      <c r="V39" s="226"/>
      <c r="W39" s="227"/>
      <c r="X39" s="228" t="b">
        <f t="shared" si="10"/>
        <v>0</v>
      </c>
      <c r="Y39" s="228" t="b">
        <f t="shared" si="11"/>
        <v>0</v>
      </c>
      <c r="Z39" s="228" t="b">
        <f t="shared" si="12"/>
        <v>0</v>
      </c>
      <c r="AA39" s="228" t="b">
        <f t="shared" ref="AA39:AA41" si="24">+V39=G39</f>
        <v>1</v>
      </c>
      <c r="AB39" s="229">
        <f t="shared" ref="AB39:AB48" si="25">Q44-W39</f>
        <v>0</v>
      </c>
      <c r="AE39" s="230">
        <f t="shared" si="15"/>
        <v>0</v>
      </c>
      <c r="AG39" s="235"/>
      <c r="AH39" s="230"/>
    </row>
    <row r="40" spans="1:34" s="228" customFormat="1" ht="15">
      <c r="A40" s="196"/>
      <c r="B40" s="225" t="str">
        <f>+CONCATENATE(D45,E45,F45,G45)</f>
        <v>311102F03715O44023111100</v>
      </c>
      <c r="C40" s="231" t="s">
        <v>152</v>
      </c>
      <c r="D40" s="256" t="s">
        <v>293</v>
      </c>
      <c r="E40" s="256" t="s">
        <v>329</v>
      </c>
      <c r="F40" s="256" t="s">
        <v>319</v>
      </c>
      <c r="G40" s="256"/>
      <c r="H40" s="233" t="str">
        <f t="shared" si="5"/>
        <v>2211</v>
      </c>
      <c r="I40" s="233" t="str">
        <f t="shared" si="6"/>
        <v>1</v>
      </c>
      <c r="J40" s="233" t="str">
        <f t="shared" si="7"/>
        <v>1</v>
      </c>
      <c r="K40" s="233" t="str">
        <f t="shared" si="19"/>
        <v>26</v>
      </c>
      <c r="L40" s="232">
        <v>1793800</v>
      </c>
      <c r="M40" s="232">
        <v>1793800</v>
      </c>
      <c r="N40" s="246">
        <v>1494830</v>
      </c>
      <c r="O40" s="232">
        <v>0</v>
      </c>
      <c r="P40" s="232">
        <v>0</v>
      </c>
      <c r="Q40" s="232">
        <f t="shared" si="9"/>
        <v>0</v>
      </c>
      <c r="R40" s="232">
        <f t="shared" si="17"/>
        <v>0</v>
      </c>
      <c r="S40" s="226" t="s">
        <v>140</v>
      </c>
      <c r="T40" s="226" t="s">
        <v>217</v>
      </c>
      <c r="U40" s="226" t="s">
        <v>225</v>
      </c>
      <c r="V40" s="226"/>
      <c r="W40" s="227"/>
      <c r="X40" s="228" t="b">
        <f t="shared" si="10"/>
        <v>0</v>
      </c>
      <c r="Y40" s="228" t="b">
        <f t="shared" si="11"/>
        <v>0</v>
      </c>
      <c r="Z40" s="228" t="b">
        <f t="shared" si="12"/>
        <v>0</v>
      </c>
      <c r="AA40" s="228" t="b">
        <f t="shared" si="24"/>
        <v>1</v>
      </c>
      <c r="AB40" s="229">
        <f t="shared" si="25"/>
        <v>0</v>
      </c>
      <c r="AE40" s="230">
        <f t="shared" si="15"/>
        <v>0</v>
      </c>
      <c r="AG40" s="235"/>
      <c r="AH40" s="230"/>
    </row>
    <row r="41" spans="1:34" s="228" customFormat="1" ht="15">
      <c r="A41" s="196"/>
      <c r="B41" s="225" t="str">
        <f>+CONCATENATE(D46,E46,F46,G46)</f>
        <v>226321E18715O34023112100</v>
      </c>
      <c r="C41" s="231" t="s">
        <v>152</v>
      </c>
      <c r="D41" s="256" t="s">
        <v>295</v>
      </c>
      <c r="E41" s="256" t="s">
        <v>325</v>
      </c>
      <c r="F41" s="256" t="s">
        <v>229</v>
      </c>
      <c r="G41" s="256"/>
      <c r="H41" s="233" t="str">
        <f t="shared" si="5"/>
        <v>2231</v>
      </c>
      <c r="I41" s="233" t="str">
        <f t="shared" si="6"/>
        <v>1</v>
      </c>
      <c r="J41" s="233" t="str">
        <f t="shared" si="7"/>
        <v>1</v>
      </c>
      <c r="K41" s="233" t="str">
        <f t="shared" si="19"/>
        <v>00</v>
      </c>
      <c r="L41" s="232">
        <v>36955</v>
      </c>
      <c r="M41" s="232">
        <v>36955</v>
      </c>
      <c r="N41" s="246">
        <v>36955</v>
      </c>
      <c r="O41" s="232">
        <v>0</v>
      </c>
      <c r="P41" s="232">
        <v>0</v>
      </c>
      <c r="Q41" s="232">
        <f t="shared" si="9"/>
        <v>0</v>
      </c>
      <c r="R41" s="232">
        <f t="shared" si="17"/>
        <v>0</v>
      </c>
      <c r="S41" s="226" t="s">
        <v>140</v>
      </c>
      <c r="T41" s="226" t="s">
        <v>154</v>
      </c>
      <c r="U41" s="226" t="s">
        <v>225</v>
      </c>
      <c r="V41" s="226"/>
      <c r="W41" s="227"/>
      <c r="X41" s="228" t="b">
        <f t="shared" si="10"/>
        <v>0</v>
      </c>
      <c r="Y41" s="228" t="b">
        <f t="shared" si="11"/>
        <v>0</v>
      </c>
      <c r="Z41" s="228" t="b">
        <f t="shared" si="12"/>
        <v>0</v>
      </c>
      <c r="AA41" s="228" t="b">
        <f t="shared" si="24"/>
        <v>1</v>
      </c>
      <c r="AB41" s="229">
        <f t="shared" si="25"/>
        <v>0</v>
      </c>
      <c r="AE41" s="230">
        <f t="shared" si="15"/>
        <v>0</v>
      </c>
      <c r="AG41" s="235"/>
      <c r="AH41" s="230"/>
    </row>
    <row r="42" spans="1:34" s="228" customFormat="1" ht="15">
      <c r="A42" s="196"/>
      <c r="B42" s="225" t="e">
        <f>+CONCATENATE(#REF!,#REF!,#REF!,#REF!)</f>
        <v>#REF!</v>
      </c>
      <c r="C42" s="231" t="s">
        <v>152</v>
      </c>
      <c r="D42" s="256" t="s">
        <v>290</v>
      </c>
      <c r="E42" s="256" t="s">
        <v>326</v>
      </c>
      <c r="F42" s="256" t="s">
        <v>229</v>
      </c>
      <c r="G42" s="256"/>
      <c r="H42" s="233" t="str">
        <f t="shared" si="5"/>
        <v>2231</v>
      </c>
      <c r="I42" s="233" t="str">
        <f t="shared" si="6"/>
        <v>1</v>
      </c>
      <c r="J42" s="233" t="str">
        <f t="shared" si="7"/>
        <v>1</v>
      </c>
      <c r="K42" s="233" t="str">
        <f t="shared" si="19"/>
        <v>00</v>
      </c>
      <c r="L42" s="232">
        <v>66000</v>
      </c>
      <c r="M42" s="232">
        <v>25805</v>
      </c>
      <c r="N42" s="246">
        <v>25805</v>
      </c>
      <c r="O42" s="232">
        <v>0</v>
      </c>
      <c r="P42" s="232">
        <v>0</v>
      </c>
      <c r="Q42" s="232">
        <f t="shared" si="9"/>
        <v>0</v>
      </c>
      <c r="R42" s="232">
        <f t="shared" si="17"/>
        <v>0</v>
      </c>
      <c r="S42" s="226" t="s">
        <v>156</v>
      </c>
      <c r="T42" s="226" t="s">
        <v>161</v>
      </c>
      <c r="U42" s="226" t="s">
        <v>225</v>
      </c>
      <c r="V42" s="226"/>
      <c r="W42" s="227"/>
      <c r="X42" s="228" t="b">
        <f t="shared" si="10"/>
        <v>0</v>
      </c>
      <c r="Y42" s="228" t="b">
        <f t="shared" si="11"/>
        <v>0</v>
      </c>
      <c r="Z42" s="228" t="b">
        <f t="shared" si="12"/>
        <v>0</v>
      </c>
      <c r="AA42" s="228" t="b">
        <f t="shared" ref="AA42:AA58" si="26">+V42=G42</f>
        <v>1</v>
      </c>
      <c r="AB42" s="229" t="e">
        <f>#REF!-W42</f>
        <v>#REF!</v>
      </c>
      <c r="AE42" s="230">
        <f t="shared" si="15"/>
        <v>40195</v>
      </c>
      <c r="AG42" s="235"/>
      <c r="AH42" s="230"/>
    </row>
    <row r="43" spans="1:34" s="228" customFormat="1" ht="15">
      <c r="A43" s="196"/>
      <c r="B43" s="225" t="str">
        <f>+CONCATENATE(D104,E104,F104,G104)</f>
        <v>226321E18715O340246121A7</v>
      </c>
      <c r="C43" s="231" t="s">
        <v>152</v>
      </c>
      <c r="D43" s="256" t="s">
        <v>295</v>
      </c>
      <c r="E43" s="256" t="s">
        <v>325</v>
      </c>
      <c r="F43" s="256" t="s">
        <v>283</v>
      </c>
      <c r="G43" s="256"/>
      <c r="H43" s="233" t="str">
        <f t="shared" si="5"/>
        <v>2311</v>
      </c>
      <c r="I43" s="233" t="str">
        <f t="shared" si="6"/>
        <v>1</v>
      </c>
      <c r="J43" s="233" t="str">
        <f t="shared" si="7"/>
        <v>1</v>
      </c>
      <c r="K43" s="233" t="str">
        <f t="shared" si="19"/>
        <v>00</v>
      </c>
      <c r="L43" s="232">
        <v>1000000</v>
      </c>
      <c r="M43" s="232">
        <v>1000000</v>
      </c>
      <c r="N43" s="246">
        <v>0</v>
      </c>
      <c r="O43" s="232">
        <v>0</v>
      </c>
      <c r="P43" s="232">
        <v>0</v>
      </c>
      <c r="Q43" s="232">
        <f t="shared" si="9"/>
        <v>0</v>
      </c>
      <c r="R43" s="232">
        <f t="shared" si="17"/>
        <v>0</v>
      </c>
      <c r="S43" s="226" t="s">
        <v>165</v>
      </c>
      <c r="T43" s="226" t="s">
        <v>161</v>
      </c>
      <c r="U43" s="226" t="s">
        <v>225</v>
      </c>
      <c r="V43" s="226"/>
      <c r="W43" s="227"/>
      <c r="X43" s="228" t="b">
        <f t="shared" si="10"/>
        <v>0</v>
      </c>
      <c r="Y43" s="228" t="b">
        <f t="shared" si="11"/>
        <v>0</v>
      </c>
      <c r="Z43" s="228" t="b">
        <f t="shared" si="12"/>
        <v>0</v>
      </c>
      <c r="AA43" s="228" t="b">
        <f t="shared" si="26"/>
        <v>1</v>
      </c>
      <c r="AB43" s="229">
        <f>Q47-W43</f>
        <v>976256</v>
      </c>
      <c r="AE43" s="230">
        <f t="shared" si="15"/>
        <v>0</v>
      </c>
      <c r="AG43" s="235"/>
      <c r="AH43" s="230"/>
    </row>
    <row r="44" spans="1:34" s="228" customFormat="1" ht="15">
      <c r="A44" s="196"/>
      <c r="B44" s="225" t="str">
        <f>+CONCATENATE(D48,E48,F48,G48)</f>
        <v>221313M00115O24024411100</v>
      </c>
      <c r="C44" s="231" t="s">
        <v>152</v>
      </c>
      <c r="D44" s="256" t="s">
        <v>290</v>
      </c>
      <c r="E44" s="256" t="s">
        <v>326</v>
      </c>
      <c r="F44" s="256" t="s">
        <v>283</v>
      </c>
      <c r="G44" s="256"/>
      <c r="H44" s="233" t="str">
        <f t="shared" si="5"/>
        <v>2311</v>
      </c>
      <c r="I44" s="233" t="str">
        <f t="shared" si="6"/>
        <v>1</v>
      </c>
      <c r="J44" s="233" t="str">
        <f t="shared" si="7"/>
        <v>1</v>
      </c>
      <c r="K44" s="233" t="str">
        <f t="shared" si="19"/>
        <v>00</v>
      </c>
      <c r="L44" s="232">
        <v>200000</v>
      </c>
      <c r="M44" s="232">
        <v>0</v>
      </c>
      <c r="N44" s="246">
        <v>0</v>
      </c>
      <c r="O44" s="232">
        <v>0</v>
      </c>
      <c r="P44" s="232">
        <v>0</v>
      </c>
      <c r="Q44" s="232">
        <f t="shared" si="9"/>
        <v>0</v>
      </c>
      <c r="R44" s="232">
        <f t="shared" si="17"/>
        <v>0</v>
      </c>
      <c r="S44" s="226" t="s">
        <v>157</v>
      </c>
      <c r="T44" s="226" t="s">
        <v>161</v>
      </c>
      <c r="U44" s="226" t="s">
        <v>225</v>
      </c>
      <c r="V44" s="226"/>
      <c r="W44" s="227"/>
      <c r="X44" s="228" t="b">
        <f t="shared" si="10"/>
        <v>0</v>
      </c>
      <c r="Y44" s="228" t="b">
        <f t="shared" si="11"/>
        <v>0</v>
      </c>
      <c r="Z44" s="228" t="b">
        <f t="shared" si="12"/>
        <v>0</v>
      </c>
      <c r="AA44" s="228" t="b">
        <f t="shared" si="26"/>
        <v>1</v>
      </c>
      <c r="AB44" s="229">
        <f>Q48-W44</f>
        <v>20000</v>
      </c>
      <c r="AE44" s="230">
        <f t="shared" si="15"/>
        <v>200000</v>
      </c>
      <c r="AG44" s="235"/>
      <c r="AH44" s="230"/>
    </row>
    <row r="45" spans="1:34" s="228" customFormat="1" ht="15">
      <c r="A45" s="196"/>
      <c r="B45" s="225" t="str">
        <f>+CONCATENATE(D49,E49,F49,G49)</f>
        <v>221313M00115O24024611100</v>
      </c>
      <c r="C45" s="231" t="s">
        <v>152</v>
      </c>
      <c r="D45" s="256" t="s">
        <v>292</v>
      </c>
      <c r="E45" s="256" t="s">
        <v>326</v>
      </c>
      <c r="F45" s="256" t="s">
        <v>283</v>
      </c>
      <c r="G45" s="256"/>
      <c r="H45" s="233" t="str">
        <f t="shared" si="5"/>
        <v>2311</v>
      </c>
      <c r="I45" s="233" t="str">
        <f t="shared" si="6"/>
        <v>1</v>
      </c>
      <c r="J45" s="233" t="str">
        <f t="shared" si="7"/>
        <v>1</v>
      </c>
      <c r="K45" s="233" t="str">
        <f t="shared" si="19"/>
        <v>00</v>
      </c>
      <c r="L45" s="232">
        <v>150000</v>
      </c>
      <c r="M45" s="232">
        <v>0</v>
      </c>
      <c r="N45" s="246">
        <v>0</v>
      </c>
      <c r="O45" s="232">
        <v>0</v>
      </c>
      <c r="P45" s="232">
        <v>0</v>
      </c>
      <c r="Q45" s="232">
        <f t="shared" si="9"/>
        <v>0</v>
      </c>
      <c r="R45" s="232">
        <f t="shared" si="17"/>
        <v>0</v>
      </c>
      <c r="S45" s="226" t="s">
        <v>155</v>
      </c>
      <c r="T45" s="226" t="s">
        <v>154</v>
      </c>
      <c r="U45" s="226" t="s">
        <v>225</v>
      </c>
      <c r="V45" s="226"/>
      <c r="W45" s="227"/>
      <c r="X45" s="228" t="b">
        <f t="shared" si="10"/>
        <v>0</v>
      </c>
      <c r="Y45" s="228" t="b">
        <f t="shared" si="11"/>
        <v>0</v>
      </c>
      <c r="Z45" s="228" t="b">
        <f t="shared" si="12"/>
        <v>0</v>
      </c>
      <c r="AA45" s="228" t="b">
        <f t="shared" si="26"/>
        <v>1</v>
      </c>
      <c r="AB45" s="229">
        <f>Q49-W45</f>
        <v>76454.27</v>
      </c>
      <c r="AE45" s="230">
        <f t="shared" si="15"/>
        <v>150000</v>
      </c>
      <c r="AG45" s="235"/>
      <c r="AH45" s="230"/>
    </row>
    <row r="46" spans="1:34" s="228" customFormat="1" ht="15">
      <c r="A46" s="196"/>
      <c r="B46" s="225" t="str">
        <f>+CONCATENATE(D50,E50,F50,G50)</f>
        <v>226321E18715O44024612100</v>
      </c>
      <c r="C46" s="231" t="s">
        <v>152</v>
      </c>
      <c r="D46" s="256" t="s">
        <v>290</v>
      </c>
      <c r="E46" s="256" t="s">
        <v>329</v>
      </c>
      <c r="F46" s="256" t="s">
        <v>332</v>
      </c>
      <c r="G46" s="256"/>
      <c r="H46" s="233" t="str">
        <f t="shared" si="5"/>
        <v>2311</v>
      </c>
      <c r="I46" s="233" t="str">
        <f t="shared" si="6"/>
        <v>2</v>
      </c>
      <c r="J46" s="233" t="str">
        <f t="shared" si="7"/>
        <v>1</v>
      </c>
      <c r="K46" s="233" t="str">
        <f t="shared" si="19"/>
        <v>00</v>
      </c>
      <c r="L46" s="232">
        <v>896110</v>
      </c>
      <c r="M46" s="232">
        <v>896110</v>
      </c>
      <c r="N46" s="246">
        <v>537600</v>
      </c>
      <c r="O46" s="232">
        <v>0</v>
      </c>
      <c r="P46" s="232">
        <v>0</v>
      </c>
      <c r="Q46" s="232">
        <f t="shared" si="9"/>
        <v>0</v>
      </c>
      <c r="R46" s="232">
        <f t="shared" si="17"/>
        <v>0</v>
      </c>
      <c r="S46" s="226" t="s">
        <v>163</v>
      </c>
      <c r="T46" s="226" t="s">
        <v>161</v>
      </c>
      <c r="U46" s="226" t="s">
        <v>225</v>
      </c>
      <c r="V46" s="226"/>
      <c r="W46" s="227"/>
      <c r="X46" s="228" t="b">
        <f t="shared" si="10"/>
        <v>0</v>
      </c>
      <c r="Y46" s="228" t="b">
        <f t="shared" si="11"/>
        <v>0</v>
      </c>
      <c r="Z46" s="228" t="b">
        <f t="shared" si="12"/>
        <v>0</v>
      </c>
      <c r="AA46" s="228" t="b">
        <f t="shared" si="26"/>
        <v>1</v>
      </c>
      <c r="AB46" s="229">
        <f>Q50-W46</f>
        <v>535870.89</v>
      </c>
      <c r="AE46" s="230">
        <f t="shared" si="15"/>
        <v>0</v>
      </c>
      <c r="AG46" s="235"/>
      <c r="AH46" s="230"/>
    </row>
    <row r="47" spans="1:34" s="228" customFormat="1" ht="15">
      <c r="A47" s="196"/>
      <c r="B47" s="225" t="str">
        <f t="shared" ref="B47:B48" si="27">+CONCATENATE(D52,E52,F52,G52)</f>
        <v>221313M00115O24024711100</v>
      </c>
      <c r="C47" s="231" t="s">
        <v>152</v>
      </c>
      <c r="D47" s="256" t="s">
        <v>297</v>
      </c>
      <c r="E47" s="256" t="s">
        <v>325</v>
      </c>
      <c r="F47" s="256" t="s">
        <v>230</v>
      </c>
      <c r="G47" s="256"/>
      <c r="H47" s="233" t="str">
        <f t="shared" si="5"/>
        <v>2341</v>
      </c>
      <c r="I47" s="233" t="str">
        <f t="shared" si="6"/>
        <v>2</v>
      </c>
      <c r="J47" s="233" t="str">
        <f t="shared" si="7"/>
        <v>1</v>
      </c>
      <c r="K47" s="233" t="str">
        <f t="shared" si="19"/>
        <v>00</v>
      </c>
      <c r="L47" s="232">
        <v>3500000</v>
      </c>
      <c r="M47" s="232">
        <v>3500000</v>
      </c>
      <c r="N47" s="246">
        <v>2250008</v>
      </c>
      <c r="O47" s="232">
        <v>0</v>
      </c>
      <c r="P47" s="232">
        <v>976256</v>
      </c>
      <c r="Q47" s="232">
        <f t="shared" si="9"/>
        <v>976256</v>
      </c>
      <c r="R47" s="232">
        <f t="shared" si="17"/>
        <v>976256</v>
      </c>
      <c r="S47" s="226" t="s">
        <v>158</v>
      </c>
      <c r="T47" s="226" t="s">
        <v>161</v>
      </c>
      <c r="U47" s="226" t="s">
        <v>225</v>
      </c>
      <c r="V47" s="226"/>
      <c r="W47" s="227"/>
      <c r="X47" s="228" t="b">
        <f t="shared" si="10"/>
        <v>0</v>
      </c>
      <c r="Y47" s="228" t="b">
        <f t="shared" si="11"/>
        <v>0</v>
      </c>
      <c r="Z47" s="228" t="b">
        <f t="shared" si="12"/>
        <v>0</v>
      </c>
      <c r="AA47" s="228" t="b">
        <f t="shared" si="26"/>
        <v>1</v>
      </c>
      <c r="AB47" s="229">
        <f t="shared" si="25"/>
        <v>5670.5</v>
      </c>
      <c r="AE47" s="230">
        <f t="shared" si="15"/>
        <v>0</v>
      </c>
      <c r="AG47" s="235"/>
      <c r="AH47" s="230"/>
    </row>
    <row r="48" spans="1:34" s="228" customFormat="1" ht="15">
      <c r="A48" s="196"/>
      <c r="B48" s="225" t="str">
        <f t="shared" si="27"/>
        <v>221313M00115O24024811100</v>
      </c>
      <c r="C48" s="231" t="s">
        <v>152</v>
      </c>
      <c r="D48" s="256" t="s">
        <v>295</v>
      </c>
      <c r="E48" s="256" t="s">
        <v>325</v>
      </c>
      <c r="F48" s="256" t="s">
        <v>240</v>
      </c>
      <c r="G48" s="256"/>
      <c r="H48" s="233" t="str">
        <f t="shared" si="5"/>
        <v>2441</v>
      </c>
      <c r="I48" s="233" t="str">
        <f t="shared" si="6"/>
        <v>1</v>
      </c>
      <c r="J48" s="233" t="str">
        <f t="shared" si="7"/>
        <v>1</v>
      </c>
      <c r="K48" s="233" t="str">
        <f t="shared" si="19"/>
        <v>00</v>
      </c>
      <c r="L48" s="232">
        <v>0</v>
      </c>
      <c r="M48" s="232">
        <v>20000</v>
      </c>
      <c r="N48" s="246">
        <v>20000</v>
      </c>
      <c r="O48" s="232">
        <v>0</v>
      </c>
      <c r="P48" s="232">
        <v>20000</v>
      </c>
      <c r="Q48" s="232">
        <f t="shared" si="9"/>
        <v>20000</v>
      </c>
      <c r="R48" s="232">
        <f t="shared" si="17"/>
        <v>20000</v>
      </c>
      <c r="S48" s="226" t="s">
        <v>167</v>
      </c>
      <c r="T48" s="226" t="s">
        <v>161</v>
      </c>
      <c r="U48" s="226" t="s">
        <v>225</v>
      </c>
      <c r="V48" s="226"/>
      <c r="W48" s="227"/>
      <c r="X48" s="228" t="b">
        <f t="shared" si="10"/>
        <v>0</v>
      </c>
      <c r="Y48" s="228" t="b">
        <f t="shared" si="11"/>
        <v>0</v>
      </c>
      <c r="Z48" s="228" t="b">
        <f t="shared" si="12"/>
        <v>0</v>
      </c>
      <c r="AA48" s="228" t="b">
        <f t="shared" si="26"/>
        <v>1</v>
      </c>
      <c r="AB48" s="229">
        <f t="shared" si="25"/>
        <v>8904.16</v>
      </c>
      <c r="AE48" s="230">
        <f t="shared" si="15"/>
        <v>-20000</v>
      </c>
      <c r="AG48" s="235"/>
      <c r="AH48" s="230"/>
    </row>
    <row r="49" spans="1:34" s="228" customFormat="1" ht="15">
      <c r="A49" s="196"/>
      <c r="B49" s="225" t="e">
        <f>+CONCATENATE(#REF!,#REF!,#REF!,#REF!)</f>
        <v>#REF!</v>
      </c>
      <c r="C49" s="231" t="s">
        <v>152</v>
      </c>
      <c r="D49" s="256" t="s">
        <v>295</v>
      </c>
      <c r="E49" s="256" t="s">
        <v>325</v>
      </c>
      <c r="F49" s="256" t="s">
        <v>243</v>
      </c>
      <c r="G49" s="256"/>
      <c r="H49" s="233" t="str">
        <f t="shared" si="5"/>
        <v>2461</v>
      </c>
      <c r="I49" s="233" t="str">
        <f t="shared" si="6"/>
        <v>1</v>
      </c>
      <c r="J49" s="233" t="str">
        <f t="shared" si="7"/>
        <v>1</v>
      </c>
      <c r="K49" s="233" t="str">
        <f t="shared" si="19"/>
        <v>00</v>
      </c>
      <c r="L49" s="232">
        <v>0</v>
      </c>
      <c r="M49" s="232">
        <v>76454.27</v>
      </c>
      <c r="N49" s="246">
        <v>76454.27</v>
      </c>
      <c r="O49" s="232">
        <v>0</v>
      </c>
      <c r="P49" s="232">
        <v>76454.27</v>
      </c>
      <c r="Q49" s="232">
        <f t="shared" si="9"/>
        <v>76454.27</v>
      </c>
      <c r="R49" s="232">
        <f t="shared" si="17"/>
        <v>76454.27</v>
      </c>
      <c r="S49" s="226" t="s">
        <v>143</v>
      </c>
      <c r="T49" s="226" t="s">
        <v>161</v>
      </c>
      <c r="U49" s="226" t="s">
        <v>225</v>
      </c>
      <c r="V49" s="226"/>
      <c r="W49" s="227"/>
      <c r="X49" s="228" t="b">
        <f t="shared" si="10"/>
        <v>0</v>
      </c>
      <c r="Y49" s="228" t="b">
        <f t="shared" si="11"/>
        <v>0</v>
      </c>
      <c r="Z49" s="228" t="b">
        <f t="shared" si="12"/>
        <v>0</v>
      </c>
      <c r="AA49" s="228" t="b">
        <f t="shared" si="26"/>
        <v>1</v>
      </c>
      <c r="AB49" s="229" t="e">
        <f>#REF!-W49</f>
        <v>#REF!</v>
      </c>
      <c r="AE49" s="230">
        <f t="shared" si="15"/>
        <v>-76454.27</v>
      </c>
      <c r="AG49" s="235"/>
      <c r="AH49" s="230"/>
    </row>
    <row r="50" spans="1:34" s="228" customFormat="1" ht="15">
      <c r="A50" s="196"/>
      <c r="B50" s="225" t="str">
        <f>+CONCATENATE(D54,E54,F54,G54)</f>
        <v>221313M00115O24024911100</v>
      </c>
      <c r="C50" s="231" t="s">
        <v>152</v>
      </c>
      <c r="D50" s="256" t="s">
        <v>290</v>
      </c>
      <c r="E50" s="256" t="s">
        <v>326</v>
      </c>
      <c r="F50" s="256" t="s">
        <v>244</v>
      </c>
      <c r="G50" s="256"/>
      <c r="H50" s="233" t="str">
        <f t="shared" si="5"/>
        <v>2461</v>
      </c>
      <c r="I50" s="233" t="str">
        <f t="shared" si="6"/>
        <v>2</v>
      </c>
      <c r="J50" s="233" t="str">
        <f t="shared" si="7"/>
        <v>1</v>
      </c>
      <c r="K50" s="233" t="str">
        <f t="shared" si="19"/>
        <v>00</v>
      </c>
      <c r="L50" s="232">
        <v>0</v>
      </c>
      <c r="M50" s="232">
        <v>1300000</v>
      </c>
      <c r="N50" s="246">
        <v>625000</v>
      </c>
      <c r="O50" s="232">
        <v>535870.89</v>
      </c>
      <c r="P50" s="232">
        <v>0</v>
      </c>
      <c r="Q50" s="232">
        <f t="shared" si="9"/>
        <v>535870.89</v>
      </c>
      <c r="R50" s="232">
        <f t="shared" si="17"/>
        <v>535870.89</v>
      </c>
      <c r="S50" s="226" t="s">
        <v>168</v>
      </c>
      <c r="T50" s="226" t="s">
        <v>217</v>
      </c>
      <c r="U50" s="226" t="s">
        <v>225</v>
      </c>
      <c r="V50" s="226"/>
      <c r="W50" s="227"/>
      <c r="X50" s="228" t="b">
        <f t="shared" si="10"/>
        <v>0</v>
      </c>
      <c r="Y50" s="228" t="b">
        <f t="shared" si="11"/>
        <v>0</v>
      </c>
      <c r="Z50" s="228" t="b">
        <f t="shared" si="12"/>
        <v>0</v>
      </c>
      <c r="AA50" s="228" t="b">
        <f t="shared" si="26"/>
        <v>1</v>
      </c>
      <c r="AB50" s="229">
        <f>Q54-W50</f>
        <v>19956.64</v>
      </c>
      <c r="AE50" s="230">
        <f t="shared" si="15"/>
        <v>-1300000</v>
      </c>
      <c r="AG50" s="235"/>
      <c r="AH50" s="230"/>
    </row>
    <row r="51" spans="1:34" s="228" customFormat="1" ht="15">
      <c r="A51" s="196"/>
      <c r="B51" s="225" t="str">
        <f>+CONCATENATE(D55,E55,F55,G55)</f>
        <v>226321E18715O64024912100</v>
      </c>
      <c r="C51" s="231" t="s">
        <v>152</v>
      </c>
      <c r="D51" s="256" t="s">
        <v>290</v>
      </c>
      <c r="E51" s="256" t="s">
        <v>331</v>
      </c>
      <c r="F51" s="256" t="s">
        <v>244</v>
      </c>
      <c r="G51" s="256"/>
      <c r="H51" s="233" t="str">
        <f t="shared" si="5"/>
        <v>2461</v>
      </c>
      <c r="I51" s="233" t="str">
        <f t="shared" si="6"/>
        <v>2</v>
      </c>
      <c r="J51" s="233" t="str">
        <f t="shared" si="7"/>
        <v>1</v>
      </c>
      <c r="K51" s="233" t="str">
        <f t="shared" si="19"/>
        <v>00</v>
      </c>
      <c r="L51" s="232">
        <v>0</v>
      </c>
      <c r="M51" s="232">
        <v>2000000</v>
      </c>
      <c r="N51" s="246">
        <v>1000000</v>
      </c>
      <c r="O51" s="232">
        <v>1000000</v>
      </c>
      <c r="P51" s="232">
        <v>0</v>
      </c>
      <c r="Q51" s="232">
        <f t="shared" si="9"/>
        <v>1000000</v>
      </c>
      <c r="R51" s="232">
        <f t="shared" si="17"/>
        <v>1000000</v>
      </c>
      <c r="S51" s="226" t="s">
        <v>162</v>
      </c>
      <c r="T51" s="226" t="s">
        <v>161</v>
      </c>
      <c r="U51" s="226" t="s">
        <v>226</v>
      </c>
      <c r="V51" s="226"/>
      <c r="W51" s="227"/>
      <c r="X51" s="228" t="b">
        <f t="shared" si="10"/>
        <v>0</v>
      </c>
      <c r="Y51" s="228" t="b">
        <f t="shared" si="11"/>
        <v>0</v>
      </c>
      <c r="Z51" s="228" t="b">
        <f t="shared" si="12"/>
        <v>0</v>
      </c>
      <c r="AA51" s="228" t="b">
        <f t="shared" si="26"/>
        <v>1</v>
      </c>
      <c r="AB51" s="229">
        <f>Q55-W51</f>
        <v>1000000</v>
      </c>
      <c r="AE51" s="230">
        <f t="shared" si="15"/>
        <v>-2000000</v>
      </c>
      <c r="AG51" s="235"/>
      <c r="AH51" s="230"/>
    </row>
    <row r="52" spans="1:34" s="228" customFormat="1" ht="15">
      <c r="A52" s="196"/>
      <c r="B52" s="225" t="str">
        <f>+CONCATENATE(D68,E68,F68,G68)</f>
        <v>242218E18815O24025411100</v>
      </c>
      <c r="C52" s="231" t="s">
        <v>152</v>
      </c>
      <c r="D52" s="256" t="s">
        <v>295</v>
      </c>
      <c r="E52" s="256" t="s">
        <v>325</v>
      </c>
      <c r="F52" s="256" t="s">
        <v>245</v>
      </c>
      <c r="G52" s="256"/>
      <c r="H52" s="233" t="str">
        <f t="shared" si="5"/>
        <v>2471</v>
      </c>
      <c r="I52" s="233" t="str">
        <f t="shared" si="6"/>
        <v>1</v>
      </c>
      <c r="J52" s="233" t="str">
        <f t="shared" si="7"/>
        <v>1</v>
      </c>
      <c r="K52" s="233" t="str">
        <f t="shared" si="19"/>
        <v>00</v>
      </c>
      <c r="L52" s="232">
        <v>0</v>
      </c>
      <c r="M52" s="232">
        <v>5670.5</v>
      </c>
      <c r="N52" s="246">
        <v>5670.5</v>
      </c>
      <c r="O52" s="232">
        <v>0</v>
      </c>
      <c r="P52" s="232">
        <v>5670.5</v>
      </c>
      <c r="Q52" s="232">
        <f t="shared" si="9"/>
        <v>5670.5</v>
      </c>
      <c r="R52" s="232">
        <f t="shared" si="17"/>
        <v>5670.5</v>
      </c>
      <c r="S52" s="226" t="s">
        <v>153</v>
      </c>
      <c r="T52" s="226" t="s">
        <v>154</v>
      </c>
      <c r="U52" s="226" t="s">
        <v>227</v>
      </c>
      <c r="V52" s="226"/>
      <c r="W52" s="227"/>
      <c r="X52" s="228" t="b">
        <f t="shared" si="10"/>
        <v>0</v>
      </c>
      <c r="Y52" s="228" t="b">
        <f t="shared" si="11"/>
        <v>0</v>
      </c>
      <c r="Z52" s="228" t="b">
        <f t="shared" si="12"/>
        <v>0</v>
      </c>
      <c r="AA52" s="228" t="b">
        <f t="shared" si="26"/>
        <v>1</v>
      </c>
      <c r="AB52" s="229">
        <f>Q68-W52</f>
        <v>0</v>
      </c>
      <c r="AE52" s="230">
        <f t="shared" si="15"/>
        <v>-5670.5</v>
      </c>
      <c r="AG52" s="235"/>
      <c r="AH52" s="230"/>
    </row>
    <row r="53" spans="1:34" s="228" customFormat="1" ht="15">
      <c r="A53" s="196"/>
      <c r="B53" s="225" t="str">
        <f>+CONCATENATE(D69,E69,F69,G69)</f>
        <v>221313M00115O24025611100</v>
      </c>
      <c r="C53" s="231" t="s">
        <v>152</v>
      </c>
      <c r="D53" s="256" t="s">
        <v>295</v>
      </c>
      <c r="E53" s="256" t="s">
        <v>325</v>
      </c>
      <c r="F53" s="256" t="s">
        <v>247</v>
      </c>
      <c r="G53" s="256"/>
      <c r="H53" s="233" t="str">
        <f t="shared" si="5"/>
        <v>2481</v>
      </c>
      <c r="I53" s="233" t="str">
        <f t="shared" si="6"/>
        <v>1</v>
      </c>
      <c r="J53" s="233" t="str">
        <f t="shared" si="7"/>
        <v>1</v>
      </c>
      <c r="K53" s="233" t="str">
        <f t="shared" si="19"/>
        <v>00</v>
      </c>
      <c r="L53" s="232">
        <v>0</v>
      </c>
      <c r="M53" s="232">
        <v>8904.16</v>
      </c>
      <c r="N53" s="246">
        <v>8904.16</v>
      </c>
      <c r="O53" s="232">
        <v>0</v>
      </c>
      <c r="P53" s="232">
        <v>8904.16</v>
      </c>
      <c r="Q53" s="232">
        <f t="shared" si="9"/>
        <v>8904.16</v>
      </c>
      <c r="R53" s="232">
        <f t="shared" si="17"/>
        <v>8904.16</v>
      </c>
      <c r="S53" s="226" t="s">
        <v>140</v>
      </c>
      <c r="T53" s="226" t="s">
        <v>161</v>
      </c>
      <c r="U53" s="226" t="s">
        <v>227</v>
      </c>
      <c r="V53" s="226"/>
      <c r="W53" s="227"/>
      <c r="X53" s="228" t="b">
        <f t="shared" si="10"/>
        <v>0</v>
      </c>
      <c r="Y53" s="228" t="b">
        <f t="shared" si="11"/>
        <v>0</v>
      </c>
      <c r="Z53" s="228" t="b">
        <f t="shared" si="12"/>
        <v>0</v>
      </c>
      <c r="AA53" s="228" t="b">
        <f t="shared" si="26"/>
        <v>1</v>
      </c>
      <c r="AB53" s="229">
        <f>Q69-W53</f>
        <v>0</v>
      </c>
      <c r="AE53" s="230">
        <f t="shared" si="15"/>
        <v>-8904.16</v>
      </c>
      <c r="AG53" s="235"/>
      <c r="AH53" s="230"/>
    </row>
    <row r="54" spans="1:34" s="228" customFormat="1" ht="15">
      <c r="A54" s="196"/>
      <c r="B54" s="225" t="str">
        <f>+CONCATENATE(D71,E71,F71,G71)</f>
        <v>226321E18715OG4025611100</v>
      </c>
      <c r="C54" s="231" t="s">
        <v>152</v>
      </c>
      <c r="D54" s="256" t="s">
        <v>295</v>
      </c>
      <c r="E54" s="256" t="s">
        <v>325</v>
      </c>
      <c r="F54" s="256" t="s">
        <v>249</v>
      </c>
      <c r="G54" s="256"/>
      <c r="H54" s="233" t="str">
        <f t="shared" si="5"/>
        <v>2491</v>
      </c>
      <c r="I54" s="233" t="str">
        <f t="shared" si="6"/>
        <v>1</v>
      </c>
      <c r="J54" s="233" t="str">
        <f t="shared" si="7"/>
        <v>1</v>
      </c>
      <c r="K54" s="233" t="str">
        <f t="shared" si="19"/>
        <v>00</v>
      </c>
      <c r="L54" s="232">
        <v>0</v>
      </c>
      <c r="M54" s="232">
        <v>19956.64</v>
      </c>
      <c r="N54" s="246">
        <v>19956.64</v>
      </c>
      <c r="O54" s="232">
        <v>0</v>
      </c>
      <c r="P54" s="232">
        <v>19956.64</v>
      </c>
      <c r="Q54" s="232">
        <f t="shared" si="9"/>
        <v>19956.64</v>
      </c>
      <c r="R54" s="232">
        <f t="shared" si="17"/>
        <v>19956.64</v>
      </c>
      <c r="S54" s="226" t="s">
        <v>160</v>
      </c>
      <c r="T54" s="226" t="s">
        <v>161</v>
      </c>
      <c r="U54" s="226" t="s">
        <v>228</v>
      </c>
      <c r="V54" s="226"/>
      <c r="W54" s="227"/>
      <c r="X54" s="228" t="b">
        <f t="shared" si="10"/>
        <v>0</v>
      </c>
      <c r="Y54" s="228" t="b">
        <f t="shared" si="11"/>
        <v>0</v>
      </c>
      <c r="Z54" s="228" t="b">
        <f t="shared" si="12"/>
        <v>0</v>
      </c>
      <c r="AA54" s="228" t="b">
        <f t="shared" si="26"/>
        <v>1</v>
      </c>
      <c r="AB54" s="229">
        <f>Q71-W54</f>
        <v>0</v>
      </c>
      <c r="AE54" s="230">
        <f t="shared" si="15"/>
        <v>-19956.64</v>
      </c>
      <c r="AG54" s="235"/>
      <c r="AH54" s="230"/>
    </row>
    <row r="55" spans="1:34" s="228" customFormat="1" ht="15">
      <c r="A55" s="196"/>
      <c r="B55" s="225" t="e">
        <f>+CONCATENATE(#REF!,#REF!,#REF!,#REF!)</f>
        <v>#REF!</v>
      </c>
      <c r="C55" s="231" t="s">
        <v>152</v>
      </c>
      <c r="D55" s="256" t="s">
        <v>290</v>
      </c>
      <c r="E55" s="256" t="s">
        <v>331</v>
      </c>
      <c r="F55" s="256" t="s">
        <v>250</v>
      </c>
      <c r="G55" s="256"/>
      <c r="H55" s="233" t="str">
        <f t="shared" si="5"/>
        <v>2491</v>
      </c>
      <c r="I55" s="233" t="str">
        <f t="shared" si="6"/>
        <v>2</v>
      </c>
      <c r="J55" s="233" t="str">
        <f t="shared" si="7"/>
        <v>1</v>
      </c>
      <c r="K55" s="233" t="str">
        <f t="shared" si="19"/>
        <v>00</v>
      </c>
      <c r="L55" s="232">
        <v>0</v>
      </c>
      <c r="M55" s="232">
        <v>1500000</v>
      </c>
      <c r="N55" s="246">
        <v>1000000</v>
      </c>
      <c r="O55" s="232">
        <v>1000000</v>
      </c>
      <c r="P55" s="232">
        <v>0</v>
      </c>
      <c r="Q55" s="232">
        <f t="shared" si="9"/>
        <v>1000000</v>
      </c>
      <c r="R55" s="232">
        <f t="shared" si="17"/>
        <v>1000000</v>
      </c>
      <c r="S55" s="226" t="s">
        <v>160</v>
      </c>
      <c r="T55" s="226" t="s">
        <v>161</v>
      </c>
      <c r="U55" s="226" t="s">
        <v>229</v>
      </c>
      <c r="V55" s="226"/>
      <c r="W55" s="227"/>
      <c r="X55" s="228" t="b">
        <f t="shared" si="10"/>
        <v>0</v>
      </c>
      <c r="Y55" s="228" t="b">
        <f t="shared" si="11"/>
        <v>0</v>
      </c>
      <c r="Z55" s="228" t="b">
        <f t="shared" si="12"/>
        <v>0</v>
      </c>
      <c r="AA55" s="228" t="b">
        <f t="shared" si="26"/>
        <v>1</v>
      </c>
      <c r="AB55" s="229" t="e">
        <f>#REF!-W55</f>
        <v>#REF!</v>
      </c>
      <c r="AE55" s="230">
        <f t="shared" si="15"/>
        <v>-1500000</v>
      </c>
      <c r="AG55" s="235"/>
      <c r="AH55" s="230"/>
    </row>
    <row r="56" spans="1:34" s="228" customFormat="1" ht="15">
      <c r="A56" s="196"/>
      <c r="B56" s="225" t="str">
        <f>+CONCATENATE(D73,E73,F73,G73)</f>
        <v>221313M00115O24027111100</v>
      </c>
      <c r="C56" s="231" t="s">
        <v>152</v>
      </c>
      <c r="D56" s="256" t="s">
        <v>290</v>
      </c>
      <c r="E56" s="256" t="s">
        <v>326</v>
      </c>
      <c r="F56" s="256" t="s">
        <v>252</v>
      </c>
      <c r="G56" s="256"/>
      <c r="H56" s="233" t="str">
        <f t="shared" si="5"/>
        <v>2521</v>
      </c>
      <c r="I56" s="233" t="str">
        <f t="shared" si="6"/>
        <v>1</v>
      </c>
      <c r="J56" s="233" t="str">
        <f t="shared" si="7"/>
        <v>1</v>
      </c>
      <c r="K56" s="233" t="str">
        <f t="shared" si="19"/>
        <v>00</v>
      </c>
      <c r="L56" s="232">
        <v>550600</v>
      </c>
      <c r="M56" s="232">
        <v>356257</v>
      </c>
      <c r="N56" s="246">
        <v>356257</v>
      </c>
      <c r="O56" s="232">
        <v>0</v>
      </c>
      <c r="P56" s="232">
        <v>0</v>
      </c>
      <c r="Q56" s="232">
        <f t="shared" si="9"/>
        <v>0</v>
      </c>
      <c r="R56" s="232">
        <f t="shared" si="17"/>
        <v>0</v>
      </c>
      <c r="S56" s="226" t="s">
        <v>160</v>
      </c>
      <c r="T56" s="226" t="s">
        <v>171</v>
      </c>
      <c r="U56" s="226" t="s">
        <v>283</v>
      </c>
      <c r="V56" s="226"/>
      <c r="W56" s="227"/>
      <c r="X56" s="228" t="b">
        <f t="shared" si="10"/>
        <v>0</v>
      </c>
      <c r="Y56" s="228" t="b">
        <f t="shared" si="11"/>
        <v>0</v>
      </c>
      <c r="Z56" s="228" t="b">
        <f t="shared" si="12"/>
        <v>0</v>
      </c>
      <c r="AA56" s="228" t="b">
        <f t="shared" si="26"/>
        <v>1</v>
      </c>
      <c r="AB56" s="229">
        <f>Q73-W56</f>
        <v>0</v>
      </c>
      <c r="AE56" s="230">
        <f t="shared" si="15"/>
        <v>194343</v>
      </c>
      <c r="AG56" s="235"/>
      <c r="AH56" s="230"/>
    </row>
    <row r="57" spans="1:34" s="228" customFormat="1" ht="15">
      <c r="A57" s="196"/>
      <c r="B57" s="225" t="str">
        <f>+CONCATENATE(D120,E120,F120,G120)</f>
        <v>221274K02315O240291121A7</v>
      </c>
      <c r="C57" s="231" t="s">
        <v>152</v>
      </c>
      <c r="D57" s="256" t="s">
        <v>290</v>
      </c>
      <c r="E57" s="256" t="s">
        <v>327</v>
      </c>
      <c r="F57" s="256" t="s">
        <v>252</v>
      </c>
      <c r="G57" s="256"/>
      <c r="H57" s="233" t="str">
        <f t="shared" si="5"/>
        <v>2521</v>
      </c>
      <c r="I57" s="233" t="str">
        <f t="shared" si="6"/>
        <v>1</v>
      </c>
      <c r="J57" s="233" t="str">
        <f t="shared" si="7"/>
        <v>1</v>
      </c>
      <c r="K57" s="233" t="str">
        <f t="shared" si="19"/>
        <v>00</v>
      </c>
      <c r="L57" s="232">
        <v>58900</v>
      </c>
      <c r="M57" s="232">
        <v>58900</v>
      </c>
      <c r="N57" s="246">
        <v>58900</v>
      </c>
      <c r="O57" s="232">
        <v>0</v>
      </c>
      <c r="P57" s="232">
        <v>0</v>
      </c>
      <c r="Q57" s="232">
        <f t="shared" si="9"/>
        <v>0</v>
      </c>
      <c r="R57" s="232">
        <f t="shared" si="17"/>
        <v>0</v>
      </c>
      <c r="S57" s="226" t="s">
        <v>160</v>
      </c>
      <c r="T57" s="226" t="s">
        <v>161</v>
      </c>
      <c r="U57" s="226" t="s">
        <v>283</v>
      </c>
      <c r="V57" s="226"/>
      <c r="W57" s="227"/>
      <c r="X57" s="228" t="b">
        <f t="shared" si="10"/>
        <v>0</v>
      </c>
      <c r="Y57" s="228" t="b">
        <f t="shared" si="11"/>
        <v>0</v>
      </c>
      <c r="Z57" s="228" t="b">
        <f t="shared" si="12"/>
        <v>0</v>
      </c>
      <c r="AA57" s="228" t="b">
        <f t="shared" si="26"/>
        <v>1</v>
      </c>
      <c r="AB57" s="229" t="e">
        <f>#REF!-W57</f>
        <v>#REF!</v>
      </c>
      <c r="AE57" s="230">
        <f t="shared" si="15"/>
        <v>0</v>
      </c>
      <c r="AG57" s="235"/>
      <c r="AH57" s="230"/>
    </row>
    <row r="58" spans="1:34" s="228" customFormat="1" ht="15">
      <c r="A58" s="196"/>
      <c r="B58" s="225" t="str">
        <f>+CONCATENATE(D74,E74,F74,G74)</f>
        <v>226321E18715OG4027111100</v>
      </c>
      <c r="C58" s="231" t="s">
        <v>152</v>
      </c>
      <c r="D58" s="256" t="s">
        <v>292</v>
      </c>
      <c r="E58" s="256" t="s">
        <v>326</v>
      </c>
      <c r="F58" s="256" t="s">
        <v>252</v>
      </c>
      <c r="G58" s="256"/>
      <c r="H58" s="233" t="str">
        <f t="shared" si="5"/>
        <v>2521</v>
      </c>
      <c r="I58" s="233" t="str">
        <f t="shared" si="6"/>
        <v>1</v>
      </c>
      <c r="J58" s="233" t="str">
        <f t="shared" si="7"/>
        <v>1</v>
      </c>
      <c r="K58" s="233" t="str">
        <f t="shared" si="19"/>
        <v>00</v>
      </c>
      <c r="L58" s="232">
        <v>396900</v>
      </c>
      <c r="M58" s="232">
        <v>0</v>
      </c>
      <c r="N58" s="246">
        <v>0</v>
      </c>
      <c r="O58" s="232">
        <v>0</v>
      </c>
      <c r="P58" s="232">
        <v>0</v>
      </c>
      <c r="Q58" s="232">
        <f t="shared" si="9"/>
        <v>0</v>
      </c>
      <c r="R58" s="232">
        <f t="shared" si="17"/>
        <v>0</v>
      </c>
      <c r="S58" s="226" t="s">
        <v>160</v>
      </c>
      <c r="T58" s="226" t="s">
        <v>164</v>
      </c>
      <c r="U58" s="226" t="s">
        <v>283</v>
      </c>
      <c r="V58" s="226"/>
      <c r="W58" s="227"/>
      <c r="X58" s="228" t="b">
        <f t="shared" si="10"/>
        <v>0</v>
      </c>
      <c r="Y58" s="228" t="b">
        <f t="shared" si="11"/>
        <v>0</v>
      </c>
      <c r="Z58" s="228" t="b">
        <f t="shared" si="12"/>
        <v>0</v>
      </c>
      <c r="AA58" s="228" t="b">
        <f t="shared" si="26"/>
        <v>1</v>
      </c>
      <c r="AB58" s="229">
        <f>Q74-W58</f>
        <v>0</v>
      </c>
      <c r="AE58" s="230">
        <f t="shared" si="15"/>
        <v>396900</v>
      </c>
      <c r="AG58" s="235"/>
      <c r="AH58" s="230"/>
    </row>
    <row r="59" spans="1:34" s="228" customFormat="1" ht="15">
      <c r="A59" s="196"/>
      <c r="B59" s="225"/>
      <c r="C59" s="231" t="s">
        <v>152</v>
      </c>
      <c r="D59" s="256" t="s">
        <v>141</v>
      </c>
      <c r="E59" s="256" t="s">
        <v>325</v>
      </c>
      <c r="F59" s="256" t="s">
        <v>253</v>
      </c>
      <c r="G59" s="256"/>
      <c r="H59" s="233" t="str">
        <f t="shared" si="5"/>
        <v>2531</v>
      </c>
      <c r="I59" s="233" t="str">
        <f t="shared" si="6"/>
        <v>1</v>
      </c>
      <c r="J59" s="233" t="str">
        <f t="shared" si="7"/>
        <v>1</v>
      </c>
      <c r="K59" s="233" t="str">
        <f t="shared" si="19"/>
        <v>00</v>
      </c>
      <c r="L59" s="232">
        <v>400000</v>
      </c>
      <c r="M59" s="232">
        <v>400000</v>
      </c>
      <c r="N59" s="246">
        <v>400000</v>
      </c>
      <c r="O59" s="232">
        <v>0</v>
      </c>
      <c r="P59" s="232">
        <v>0</v>
      </c>
      <c r="Q59" s="232">
        <f t="shared" si="9"/>
        <v>0</v>
      </c>
      <c r="R59" s="232">
        <f t="shared" si="17"/>
        <v>0</v>
      </c>
      <c r="S59" s="226" t="s">
        <v>149</v>
      </c>
      <c r="T59" s="226" t="s">
        <v>169</v>
      </c>
      <c r="U59" s="226" t="s">
        <v>230</v>
      </c>
      <c r="V59" s="226"/>
      <c r="W59" s="227"/>
      <c r="X59" s="228" t="b">
        <f t="shared" si="10"/>
        <v>0</v>
      </c>
      <c r="Y59" s="228" t="b">
        <f t="shared" si="11"/>
        <v>0</v>
      </c>
      <c r="Z59" s="228" t="b">
        <f t="shared" si="12"/>
        <v>0</v>
      </c>
      <c r="AA59" s="228" t="b">
        <f t="shared" ref="AA59:AA60" si="28">+V59=G59</f>
        <v>1</v>
      </c>
      <c r="AB59" s="229"/>
      <c r="AE59" s="230">
        <f t="shared" si="15"/>
        <v>0</v>
      </c>
      <c r="AG59" s="235"/>
      <c r="AH59" s="230"/>
    </row>
    <row r="60" spans="1:34" s="228" customFormat="1" ht="15">
      <c r="A60" s="196"/>
      <c r="B60" s="225" t="e">
        <f>+CONCATENATE(#REF!,#REF!,#REF!,#REF!)</f>
        <v>#REF!</v>
      </c>
      <c r="C60" s="231" t="s">
        <v>152</v>
      </c>
      <c r="D60" s="256" t="s">
        <v>295</v>
      </c>
      <c r="E60" s="256" t="s">
        <v>325</v>
      </c>
      <c r="F60" s="256" t="s">
        <v>253</v>
      </c>
      <c r="G60" s="256"/>
      <c r="H60" s="233" t="str">
        <f t="shared" si="5"/>
        <v>2531</v>
      </c>
      <c r="I60" s="233" t="str">
        <f t="shared" si="6"/>
        <v>1</v>
      </c>
      <c r="J60" s="233" t="str">
        <f t="shared" si="7"/>
        <v>1</v>
      </c>
      <c r="K60" s="233" t="str">
        <f t="shared" si="19"/>
        <v>00</v>
      </c>
      <c r="L60" s="232">
        <v>150000</v>
      </c>
      <c r="M60" s="232">
        <v>150000</v>
      </c>
      <c r="N60" s="246">
        <v>150000</v>
      </c>
      <c r="O60" s="232">
        <v>0</v>
      </c>
      <c r="P60" s="232">
        <v>0</v>
      </c>
      <c r="Q60" s="232">
        <f t="shared" si="9"/>
        <v>0</v>
      </c>
      <c r="R60" s="232">
        <f t="shared" si="17"/>
        <v>0</v>
      </c>
      <c r="S60" s="226" t="s">
        <v>147</v>
      </c>
      <c r="T60" s="226" t="s">
        <v>169</v>
      </c>
      <c r="U60" s="226" t="s">
        <v>230</v>
      </c>
      <c r="V60" s="226"/>
      <c r="W60" s="227"/>
      <c r="X60" s="228" t="b">
        <f t="shared" si="10"/>
        <v>0</v>
      </c>
      <c r="Y60" s="228" t="b">
        <f t="shared" si="11"/>
        <v>0</v>
      </c>
      <c r="Z60" s="228" t="b">
        <f t="shared" si="12"/>
        <v>0</v>
      </c>
      <c r="AA60" s="228" t="b">
        <f t="shared" si="28"/>
        <v>1</v>
      </c>
      <c r="AB60" s="229" t="e">
        <f>#REF!-W60</f>
        <v>#REF!</v>
      </c>
      <c r="AE60" s="230">
        <f t="shared" si="15"/>
        <v>0</v>
      </c>
      <c r="AG60" s="235"/>
      <c r="AH60" s="230"/>
    </row>
    <row r="61" spans="1:34" s="228" customFormat="1" ht="15">
      <c r="A61" s="196"/>
      <c r="B61" s="225" t="e">
        <f>+CONCATENATE(#REF!,#REF!,#REF!,#REF!)</f>
        <v>#REF!</v>
      </c>
      <c r="C61" s="231" t="s">
        <v>152</v>
      </c>
      <c r="D61" s="256" t="s">
        <v>290</v>
      </c>
      <c r="E61" s="256" t="s">
        <v>326</v>
      </c>
      <c r="F61" s="256" t="s">
        <v>253</v>
      </c>
      <c r="G61" s="256"/>
      <c r="H61" s="233" t="str">
        <f t="shared" si="5"/>
        <v>2531</v>
      </c>
      <c r="I61" s="233" t="str">
        <f t="shared" si="6"/>
        <v>1</v>
      </c>
      <c r="J61" s="233" t="str">
        <f t="shared" si="7"/>
        <v>1</v>
      </c>
      <c r="K61" s="233" t="str">
        <f t="shared" si="19"/>
        <v>00</v>
      </c>
      <c r="L61" s="232">
        <v>0</v>
      </c>
      <c r="M61" s="232">
        <v>58435</v>
      </c>
      <c r="N61" s="246">
        <v>58435</v>
      </c>
      <c r="O61" s="232">
        <v>0</v>
      </c>
      <c r="P61" s="232">
        <v>0</v>
      </c>
      <c r="Q61" s="232">
        <f t="shared" si="9"/>
        <v>0</v>
      </c>
      <c r="R61" s="232">
        <f t="shared" si="17"/>
        <v>0</v>
      </c>
      <c r="S61" s="226" t="s">
        <v>140</v>
      </c>
      <c r="T61" s="226" t="s">
        <v>161</v>
      </c>
      <c r="U61" s="226" t="s">
        <v>231</v>
      </c>
      <c r="V61" s="226"/>
      <c r="W61" s="227"/>
      <c r="X61" s="228" t="b">
        <f t="shared" si="10"/>
        <v>0</v>
      </c>
      <c r="Y61" s="228" t="b">
        <f t="shared" si="11"/>
        <v>0</v>
      </c>
      <c r="Z61" s="228" t="b">
        <f t="shared" si="12"/>
        <v>0</v>
      </c>
      <c r="AA61" s="228" t="b">
        <f t="shared" ref="AA61:AA64" si="29">+V61=G61</f>
        <v>1</v>
      </c>
      <c r="AB61" s="229" t="e">
        <f>#REF!-W61</f>
        <v>#REF!</v>
      </c>
      <c r="AE61" s="230">
        <f t="shared" si="15"/>
        <v>-58435</v>
      </c>
      <c r="AG61" s="235"/>
      <c r="AH61" s="230"/>
    </row>
    <row r="62" spans="1:34" s="228" customFormat="1" ht="15">
      <c r="A62" s="196"/>
      <c r="B62" s="225" t="e">
        <f>+CONCATENATE(#REF!,#REF!,#REF!,#REF!)</f>
        <v>#REF!</v>
      </c>
      <c r="C62" s="231" t="s">
        <v>152</v>
      </c>
      <c r="D62" s="256" t="s">
        <v>290</v>
      </c>
      <c r="E62" s="256" t="s">
        <v>327</v>
      </c>
      <c r="F62" s="256" t="s">
        <v>253</v>
      </c>
      <c r="G62" s="256"/>
      <c r="H62" s="233" t="str">
        <f t="shared" si="5"/>
        <v>2531</v>
      </c>
      <c r="I62" s="233" t="str">
        <f t="shared" si="6"/>
        <v>1</v>
      </c>
      <c r="J62" s="233" t="str">
        <f t="shared" si="7"/>
        <v>1</v>
      </c>
      <c r="K62" s="233" t="str">
        <f t="shared" si="19"/>
        <v>00</v>
      </c>
      <c r="L62" s="232">
        <v>62000</v>
      </c>
      <c r="M62" s="232">
        <v>62000</v>
      </c>
      <c r="N62" s="246">
        <v>62000</v>
      </c>
      <c r="O62" s="232">
        <v>0</v>
      </c>
      <c r="P62" s="232">
        <v>0</v>
      </c>
      <c r="Q62" s="232">
        <f t="shared" si="9"/>
        <v>0</v>
      </c>
      <c r="R62" s="232">
        <f t="shared" si="17"/>
        <v>0</v>
      </c>
      <c r="S62" s="226" t="s">
        <v>140</v>
      </c>
      <c r="T62" s="226" t="s">
        <v>161</v>
      </c>
      <c r="U62" s="226" t="s">
        <v>232</v>
      </c>
      <c r="V62" s="226"/>
      <c r="W62" s="227"/>
      <c r="X62" s="228" t="b">
        <f t="shared" si="10"/>
        <v>0</v>
      </c>
      <c r="Y62" s="228" t="b">
        <f t="shared" si="11"/>
        <v>0</v>
      </c>
      <c r="Z62" s="228" t="b">
        <f t="shared" si="12"/>
        <v>0</v>
      </c>
      <c r="AA62" s="228" t="b">
        <f t="shared" si="29"/>
        <v>1</v>
      </c>
      <c r="AB62" s="229" t="e">
        <f>#REF!-W62</f>
        <v>#REF!</v>
      </c>
      <c r="AE62" s="230">
        <f t="shared" si="15"/>
        <v>0</v>
      </c>
      <c r="AG62" s="235"/>
      <c r="AH62" s="230"/>
    </row>
    <row r="63" spans="1:34" s="228" customFormat="1" ht="15">
      <c r="A63" s="196"/>
      <c r="B63" s="225" t="e">
        <f>+CONCATENATE(#REF!,#REF!,#REF!,#REF!)</f>
        <v>#REF!</v>
      </c>
      <c r="C63" s="231" t="s">
        <v>152</v>
      </c>
      <c r="D63" s="256" t="s">
        <v>294</v>
      </c>
      <c r="E63" s="256" t="s">
        <v>327</v>
      </c>
      <c r="F63" s="256" t="s">
        <v>253</v>
      </c>
      <c r="G63" s="256"/>
      <c r="H63" s="233" t="str">
        <f t="shared" si="5"/>
        <v>2531</v>
      </c>
      <c r="I63" s="233" t="str">
        <f t="shared" si="6"/>
        <v>1</v>
      </c>
      <c r="J63" s="233" t="str">
        <f t="shared" si="7"/>
        <v>1</v>
      </c>
      <c r="K63" s="233" t="str">
        <f t="shared" si="19"/>
        <v>00</v>
      </c>
      <c r="L63" s="232">
        <v>68404</v>
      </c>
      <c r="M63" s="232">
        <v>68404</v>
      </c>
      <c r="N63" s="246">
        <v>68404</v>
      </c>
      <c r="O63" s="232">
        <v>0</v>
      </c>
      <c r="P63" s="232">
        <v>0</v>
      </c>
      <c r="Q63" s="232">
        <f t="shared" si="9"/>
        <v>0</v>
      </c>
      <c r="R63" s="232">
        <f t="shared" si="17"/>
        <v>0</v>
      </c>
      <c r="S63" s="226" t="s">
        <v>160</v>
      </c>
      <c r="T63" s="226" t="s">
        <v>161</v>
      </c>
      <c r="U63" s="226" t="s">
        <v>232</v>
      </c>
      <c r="V63" s="226"/>
      <c r="W63" s="227"/>
      <c r="X63" s="228" t="b">
        <f t="shared" si="10"/>
        <v>0</v>
      </c>
      <c r="Y63" s="228" t="b">
        <f t="shared" si="11"/>
        <v>0</v>
      </c>
      <c r="Z63" s="228" t="b">
        <f t="shared" si="12"/>
        <v>0</v>
      </c>
      <c r="AA63" s="228" t="b">
        <f t="shared" si="29"/>
        <v>1</v>
      </c>
      <c r="AB63" s="229" t="e">
        <f>#REF!-W63</f>
        <v>#REF!</v>
      </c>
      <c r="AE63" s="230">
        <f t="shared" si="15"/>
        <v>0</v>
      </c>
      <c r="AG63" s="235"/>
      <c r="AH63" s="230"/>
    </row>
    <row r="64" spans="1:34" s="228" customFormat="1" ht="15">
      <c r="A64" s="196"/>
      <c r="B64" s="225" t="e">
        <f>+CONCATENATE(#REF!,#REF!,#REF!,#REF!)</f>
        <v>#REF!</v>
      </c>
      <c r="C64" s="231" t="s">
        <v>152</v>
      </c>
      <c r="D64" s="256" t="s">
        <v>141</v>
      </c>
      <c r="E64" s="256" t="s">
        <v>325</v>
      </c>
      <c r="F64" s="256" t="s">
        <v>254</v>
      </c>
      <c r="G64" s="256"/>
      <c r="H64" s="233" t="str">
        <f t="shared" si="5"/>
        <v>2541</v>
      </c>
      <c r="I64" s="233" t="str">
        <f t="shared" si="6"/>
        <v>1</v>
      </c>
      <c r="J64" s="233" t="str">
        <f t="shared" si="7"/>
        <v>1</v>
      </c>
      <c r="K64" s="233" t="str">
        <f t="shared" si="19"/>
        <v>00</v>
      </c>
      <c r="L64" s="232">
        <v>500000</v>
      </c>
      <c r="M64" s="232">
        <v>500000</v>
      </c>
      <c r="N64" s="246">
        <v>500000</v>
      </c>
      <c r="O64" s="232">
        <v>0</v>
      </c>
      <c r="P64" s="232">
        <v>0</v>
      </c>
      <c r="Q64" s="232">
        <f t="shared" si="9"/>
        <v>0</v>
      </c>
      <c r="R64" s="232">
        <f t="shared" si="17"/>
        <v>0</v>
      </c>
      <c r="S64" s="226" t="s">
        <v>160</v>
      </c>
      <c r="T64" s="226" t="s">
        <v>161</v>
      </c>
      <c r="U64" s="226" t="s">
        <v>233</v>
      </c>
      <c r="V64" s="226"/>
      <c r="W64" s="227"/>
      <c r="X64" s="228" t="b">
        <f t="shared" si="10"/>
        <v>0</v>
      </c>
      <c r="Y64" s="228" t="b">
        <f t="shared" si="11"/>
        <v>0</v>
      </c>
      <c r="Z64" s="228" t="b">
        <f t="shared" si="12"/>
        <v>0</v>
      </c>
      <c r="AA64" s="228" t="b">
        <f t="shared" si="29"/>
        <v>1</v>
      </c>
      <c r="AB64" s="229" t="e">
        <f>#REF!-W64</f>
        <v>#REF!</v>
      </c>
      <c r="AE64" s="230">
        <f t="shared" si="15"/>
        <v>0</v>
      </c>
      <c r="AG64" s="235"/>
      <c r="AH64" s="230"/>
    </row>
    <row r="65" spans="1:34" s="228" customFormat="1" ht="15">
      <c r="A65" s="196"/>
      <c r="B65" s="225"/>
      <c r="C65" s="231" t="s">
        <v>152</v>
      </c>
      <c r="D65" s="256" t="s">
        <v>296</v>
      </c>
      <c r="E65" s="256" t="s">
        <v>325</v>
      </c>
      <c r="F65" s="256" t="s">
        <v>254</v>
      </c>
      <c r="G65" s="256"/>
      <c r="H65" s="233" t="str">
        <f t="shared" si="5"/>
        <v>2541</v>
      </c>
      <c r="I65" s="233" t="str">
        <f t="shared" si="6"/>
        <v>1</v>
      </c>
      <c r="J65" s="233" t="str">
        <f t="shared" si="7"/>
        <v>1</v>
      </c>
      <c r="K65" s="233" t="str">
        <f t="shared" si="19"/>
        <v>00</v>
      </c>
      <c r="L65" s="232">
        <v>740354</v>
      </c>
      <c r="M65" s="232">
        <v>740354</v>
      </c>
      <c r="N65" s="246">
        <v>740354</v>
      </c>
      <c r="O65" s="232">
        <v>0</v>
      </c>
      <c r="P65" s="232">
        <v>0</v>
      </c>
      <c r="Q65" s="232">
        <f t="shared" si="9"/>
        <v>0</v>
      </c>
      <c r="R65" s="232">
        <f t="shared" si="17"/>
        <v>0</v>
      </c>
      <c r="S65" s="226" t="s">
        <v>153</v>
      </c>
      <c r="T65" s="226" t="s">
        <v>285</v>
      </c>
      <c r="U65" s="226" t="s">
        <v>234</v>
      </c>
      <c r="V65" s="226"/>
      <c r="W65" s="227"/>
      <c r="X65" s="228" t="b">
        <f t="shared" si="10"/>
        <v>0</v>
      </c>
      <c r="Y65" s="228" t="b">
        <f t="shared" si="11"/>
        <v>0</v>
      </c>
      <c r="Z65" s="228" t="b">
        <f t="shared" si="12"/>
        <v>0</v>
      </c>
      <c r="AA65" s="228" t="b">
        <f t="shared" ref="AA65:AA66" si="30">+V65=G65</f>
        <v>1</v>
      </c>
      <c r="AB65" s="229"/>
      <c r="AE65" s="230">
        <f t="shared" si="15"/>
        <v>0</v>
      </c>
      <c r="AG65" s="235"/>
      <c r="AH65" s="230"/>
    </row>
    <row r="66" spans="1:34" s="228" customFormat="1" ht="15">
      <c r="A66" s="196"/>
      <c r="B66" s="225" t="str">
        <f>+CONCATENATE(D76,E76,F76,G76)</f>
        <v>311102F03715O44027111100</v>
      </c>
      <c r="C66" s="231" t="s">
        <v>152</v>
      </c>
      <c r="D66" s="256" t="s">
        <v>296</v>
      </c>
      <c r="E66" s="256" t="s">
        <v>327</v>
      </c>
      <c r="F66" s="256" t="s">
        <v>254</v>
      </c>
      <c r="G66" s="256"/>
      <c r="H66" s="233" t="str">
        <f t="shared" si="5"/>
        <v>2541</v>
      </c>
      <c r="I66" s="233" t="str">
        <f t="shared" si="6"/>
        <v>1</v>
      </c>
      <c r="J66" s="233" t="str">
        <f t="shared" si="7"/>
        <v>1</v>
      </c>
      <c r="K66" s="233" t="str">
        <f t="shared" si="19"/>
        <v>00</v>
      </c>
      <c r="L66" s="232">
        <v>437153</v>
      </c>
      <c r="M66" s="232">
        <v>437153</v>
      </c>
      <c r="N66" s="246">
        <v>437153</v>
      </c>
      <c r="O66" s="232">
        <v>0</v>
      </c>
      <c r="P66" s="232">
        <v>0</v>
      </c>
      <c r="Q66" s="232">
        <f t="shared" si="9"/>
        <v>0</v>
      </c>
      <c r="R66" s="232">
        <f t="shared" si="17"/>
        <v>0</v>
      </c>
      <c r="S66" s="226" t="s">
        <v>153</v>
      </c>
      <c r="T66" s="226" t="s">
        <v>154</v>
      </c>
      <c r="U66" s="226" t="s">
        <v>234</v>
      </c>
      <c r="V66" s="226"/>
      <c r="W66" s="227"/>
      <c r="X66" s="228" t="b">
        <f t="shared" ref="X66:X113" si="31">+S66=D66</f>
        <v>0</v>
      </c>
      <c r="Y66" s="228" t="b">
        <f t="shared" ref="Y66:Y113" si="32">+T66=E66</f>
        <v>0</v>
      </c>
      <c r="Z66" s="228" t="b">
        <f t="shared" ref="Z66:Z113" si="33">+U66=F66</f>
        <v>0</v>
      </c>
      <c r="AA66" s="228" t="b">
        <f t="shared" si="30"/>
        <v>1</v>
      </c>
      <c r="AB66" s="229">
        <f>Q76-W66</f>
        <v>0</v>
      </c>
      <c r="AE66" s="230">
        <f t="shared" si="15"/>
        <v>0</v>
      </c>
      <c r="AG66" s="235"/>
      <c r="AH66" s="230"/>
    </row>
    <row r="67" spans="1:34" s="228" customFormat="1" ht="15">
      <c r="A67" s="196"/>
      <c r="B67" s="225" t="str">
        <f>+CONCATENATE(D77,E77,F77,G77)</f>
        <v>172002N00115O24027211100</v>
      </c>
      <c r="C67" s="231" t="s">
        <v>152</v>
      </c>
      <c r="D67" s="256" t="s">
        <v>290</v>
      </c>
      <c r="E67" s="256" t="s">
        <v>326</v>
      </c>
      <c r="F67" s="256" t="s">
        <v>254</v>
      </c>
      <c r="G67" s="256"/>
      <c r="H67" s="233" t="str">
        <f t="shared" si="5"/>
        <v>2541</v>
      </c>
      <c r="I67" s="233" t="str">
        <f t="shared" si="6"/>
        <v>1</v>
      </c>
      <c r="J67" s="233" t="str">
        <f t="shared" si="7"/>
        <v>1</v>
      </c>
      <c r="K67" s="233" t="str">
        <f t="shared" si="19"/>
        <v>00</v>
      </c>
      <c r="L67" s="232">
        <v>0</v>
      </c>
      <c r="M67" s="232">
        <v>31400</v>
      </c>
      <c r="N67" s="246">
        <v>31400</v>
      </c>
      <c r="O67" s="232">
        <v>0</v>
      </c>
      <c r="P67" s="232">
        <v>0</v>
      </c>
      <c r="Q67" s="232">
        <f t="shared" si="9"/>
        <v>0</v>
      </c>
      <c r="R67" s="232">
        <f t="shared" si="17"/>
        <v>0</v>
      </c>
      <c r="S67" s="226" t="s">
        <v>140</v>
      </c>
      <c r="T67" s="226" t="s">
        <v>161</v>
      </c>
      <c r="U67" s="226" t="s">
        <v>234</v>
      </c>
      <c r="V67" s="226"/>
      <c r="W67" s="227"/>
      <c r="X67" s="228" t="b">
        <f t="shared" si="31"/>
        <v>0</v>
      </c>
      <c r="Y67" s="228" t="b">
        <f t="shared" si="32"/>
        <v>0</v>
      </c>
      <c r="Z67" s="228" t="b">
        <f t="shared" si="33"/>
        <v>0</v>
      </c>
      <c r="AA67" s="228" t="b">
        <f t="shared" ref="AA67:AA74" si="34">+V67=G67</f>
        <v>1</v>
      </c>
      <c r="AB67" s="229">
        <f>Q77-W67</f>
        <v>0</v>
      </c>
      <c r="AE67" s="230">
        <f t="shared" ref="AE67:AE114" si="35">L67-M67</f>
        <v>-31400</v>
      </c>
      <c r="AG67" s="235"/>
      <c r="AH67" s="230"/>
    </row>
    <row r="68" spans="1:34" s="228" customFormat="1" ht="15">
      <c r="A68" s="196"/>
      <c r="B68" s="225" t="str">
        <f>+CONCATENATE(D78,E78,F78,G78)</f>
        <v>221313M00115O24027211100</v>
      </c>
      <c r="C68" s="231" t="s">
        <v>152</v>
      </c>
      <c r="D68" s="256" t="s">
        <v>294</v>
      </c>
      <c r="E68" s="256" t="s">
        <v>325</v>
      </c>
      <c r="F68" s="256" t="s">
        <v>254</v>
      </c>
      <c r="G68" s="256"/>
      <c r="H68" s="233" t="str">
        <f t="shared" si="5"/>
        <v>2541</v>
      </c>
      <c r="I68" s="233" t="str">
        <f t="shared" si="6"/>
        <v>1</v>
      </c>
      <c r="J68" s="233" t="str">
        <f t="shared" si="7"/>
        <v>1</v>
      </c>
      <c r="K68" s="233" t="str">
        <f t="shared" si="19"/>
        <v>00</v>
      </c>
      <c r="L68" s="232">
        <v>102583</v>
      </c>
      <c r="M68" s="232">
        <v>102583</v>
      </c>
      <c r="N68" s="246">
        <v>102583</v>
      </c>
      <c r="O68" s="232">
        <v>0</v>
      </c>
      <c r="P68" s="232">
        <v>0</v>
      </c>
      <c r="Q68" s="232">
        <f t="shared" si="9"/>
        <v>0</v>
      </c>
      <c r="R68" s="232">
        <f t="shared" si="17"/>
        <v>0</v>
      </c>
      <c r="S68" s="226" t="s">
        <v>155</v>
      </c>
      <c r="T68" s="226" t="s">
        <v>154</v>
      </c>
      <c r="U68" s="226" t="s">
        <v>234</v>
      </c>
      <c r="V68" s="226"/>
      <c r="W68" s="227"/>
      <c r="X68" s="228" t="b">
        <f t="shared" si="31"/>
        <v>0</v>
      </c>
      <c r="Y68" s="228" t="b">
        <f t="shared" si="32"/>
        <v>0</v>
      </c>
      <c r="Z68" s="228" t="b">
        <f t="shared" si="33"/>
        <v>0</v>
      </c>
      <c r="AA68" s="228" t="b">
        <f t="shared" si="34"/>
        <v>1</v>
      </c>
      <c r="AB68" s="229">
        <f>Q78-W68</f>
        <v>0</v>
      </c>
      <c r="AE68" s="230">
        <f t="shared" si="35"/>
        <v>0</v>
      </c>
      <c r="AG68" s="235"/>
      <c r="AH68" s="230"/>
    </row>
    <row r="69" spans="1:34" s="228" customFormat="1" ht="15">
      <c r="A69" s="196"/>
      <c r="B69" s="225" t="e">
        <f>+CONCATENATE(#REF!,#REF!,#REF!,#REF!)</f>
        <v>#REF!</v>
      </c>
      <c r="C69" s="231" t="s">
        <v>152</v>
      </c>
      <c r="D69" s="256" t="s">
        <v>295</v>
      </c>
      <c r="E69" s="256" t="s">
        <v>325</v>
      </c>
      <c r="F69" s="256" t="s">
        <v>255</v>
      </c>
      <c r="G69" s="256"/>
      <c r="H69" s="233" t="str">
        <f t="shared" si="5"/>
        <v>2561</v>
      </c>
      <c r="I69" s="233" t="str">
        <f t="shared" si="6"/>
        <v>1</v>
      </c>
      <c r="J69" s="233" t="str">
        <f t="shared" si="7"/>
        <v>1</v>
      </c>
      <c r="K69" s="233" t="str">
        <f t="shared" si="19"/>
        <v>00</v>
      </c>
      <c r="L69" s="232">
        <v>50000</v>
      </c>
      <c r="M69" s="232">
        <v>50000</v>
      </c>
      <c r="N69" s="246">
        <v>50000</v>
      </c>
      <c r="O69" s="232">
        <v>0</v>
      </c>
      <c r="P69" s="232">
        <v>0</v>
      </c>
      <c r="Q69" s="232">
        <f t="shared" si="9"/>
        <v>0</v>
      </c>
      <c r="R69" s="232">
        <f t="shared" si="17"/>
        <v>0</v>
      </c>
      <c r="S69" s="226" t="s">
        <v>147</v>
      </c>
      <c r="T69" s="226" t="s">
        <v>159</v>
      </c>
      <c r="U69" s="226" t="s">
        <v>235</v>
      </c>
      <c r="V69" s="226"/>
      <c r="W69" s="227"/>
      <c r="X69" s="228" t="b">
        <f t="shared" si="31"/>
        <v>0</v>
      </c>
      <c r="Y69" s="228" t="b">
        <f t="shared" si="32"/>
        <v>0</v>
      </c>
      <c r="Z69" s="228" t="b">
        <f t="shared" si="33"/>
        <v>0</v>
      </c>
      <c r="AA69" s="228" t="b">
        <f t="shared" si="34"/>
        <v>1</v>
      </c>
      <c r="AB69" s="229" t="e">
        <f>#REF!-W69</f>
        <v>#REF!</v>
      </c>
      <c r="AE69" s="230">
        <f t="shared" si="35"/>
        <v>0</v>
      </c>
      <c r="AG69" s="235"/>
      <c r="AH69" s="230"/>
    </row>
    <row r="70" spans="1:34" s="228" customFormat="1" ht="15">
      <c r="A70" s="196"/>
      <c r="B70" s="225" t="str">
        <f>+CONCATENATE(D80,E80,F80,G80)</f>
        <v>226321E18715OG4027211100</v>
      </c>
      <c r="C70" s="231" t="s">
        <v>152</v>
      </c>
      <c r="D70" s="256" t="s">
        <v>290</v>
      </c>
      <c r="E70" s="256" t="s">
        <v>326</v>
      </c>
      <c r="F70" s="256" t="s">
        <v>255</v>
      </c>
      <c r="G70" s="256"/>
      <c r="H70" s="233" t="str">
        <f t="shared" si="5"/>
        <v>2561</v>
      </c>
      <c r="I70" s="233" t="str">
        <f t="shared" si="6"/>
        <v>1</v>
      </c>
      <c r="J70" s="233" t="str">
        <f t="shared" si="7"/>
        <v>1</v>
      </c>
      <c r="K70" s="233" t="str">
        <f t="shared" si="19"/>
        <v>00</v>
      </c>
      <c r="L70" s="232">
        <v>0</v>
      </c>
      <c r="M70" s="232">
        <v>188900</v>
      </c>
      <c r="N70" s="246">
        <v>188900</v>
      </c>
      <c r="O70" s="232">
        <v>0</v>
      </c>
      <c r="P70" s="232">
        <v>0</v>
      </c>
      <c r="Q70" s="232">
        <f t="shared" si="9"/>
        <v>0</v>
      </c>
      <c r="R70" s="232">
        <f t="shared" si="17"/>
        <v>0</v>
      </c>
      <c r="S70" s="226" t="s">
        <v>148</v>
      </c>
      <c r="T70" s="226" t="s">
        <v>161</v>
      </c>
      <c r="U70" s="226" t="s">
        <v>235</v>
      </c>
      <c r="V70" s="226"/>
      <c r="W70" s="227"/>
      <c r="X70" s="228" t="b">
        <f t="shared" si="31"/>
        <v>0</v>
      </c>
      <c r="Y70" s="228" t="b">
        <f t="shared" si="32"/>
        <v>0</v>
      </c>
      <c r="Z70" s="228" t="b">
        <f t="shared" si="33"/>
        <v>0</v>
      </c>
      <c r="AA70" s="228" t="b">
        <f t="shared" si="34"/>
        <v>1</v>
      </c>
      <c r="AB70" s="229">
        <f>Q80-W70</f>
        <v>0</v>
      </c>
      <c r="AE70" s="230">
        <f t="shared" si="35"/>
        <v>-188900</v>
      </c>
      <c r="AG70" s="235"/>
      <c r="AH70" s="230"/>
    </row>
    <row r="71" spans="1:34" s="228" customFormat="1" ht="15">
      <c r="A71" s="196"/>
      <c r="B71" s="225" t="str">
        <f>+CONCATENATE(D81,E81,F81,G81)</f>
        <v>226321E18715O64027212100</v>
      </c>
      <c r="C71" s="231" t="s">
        <v>152</v>
      </c>
      <c r="D71" s="256" t="s">
        <v>290</v>
      </c>
      <c r="E71" s="256" t="s">
        <v>327</v>
      </c>
      <c r="F71" s="256" t="s">
        <v>255</v>
      </c>
      <c r="G71" s="256"/>
      <c r="H71" s="233" t="str">
        <f t="shared" si="5"/>
        <v>2561</v>
      </c>
      <c r="I71" s="233" t="str">
        <f t="shared" si="6"/>
        <v>1</v>
      </c>
      <c r="J71" s="233" t="str">
        <f t="shared" si="7"/>
        <v>1</v>
      </c>
      <c r="K71" s="233" t="str">
        <f t="shared" si="19"/>
        <v>00</v>
      </c>
      <c r="L71" s="232">
        <v>11100</v>
      </c>
      <c r="M71" s="232">
        <v>11100</v>
      </c>
      <c r="N71" s="246">
        <v>11100</v>
      </c>
      <c r="O71" s="232">
        <v>0</v>
      </c>
      <c r="P71" s="232">
        <v>0</v>
      </c>
      <c r="Q71" s="232">
        <f t="shared" si="9"/>
        <v>0</v>
      </c>
      <c r="R71" s="232">
        <f t="shared" si="17"/>
        <v>0</v>
      </c>
      <c r="S71" s="226" t="s">
        <v>155</v>
      </c>
      <c r="T71" s="226" t="s">
        <v>154</v>
      </c>
      <c r="U71" s="226" t="s">
        <v>236</v>
      </c>
      <c r="V71" s="226"/>
      <c r="W71" s="227"/>
      <c r="X71" s="228" t="b">
        <f t="shared" si="31"/>
        <v>0</v>
      </c>
      <c r="Y71" s="228" t="b">
        <f t="shared" si="32"/>
        <v>0</v>
      </c>
      <c r="Z71" s="228" t="b">
        <f t="shared" si="33"/>
        <v>0</v>
      </c>
      <c r="AA71" s="228" t="b">
        <f t="shared" si="34"/>
        <v>1</v>
      </c>
      <c r="AB71" s="229">
        <f>Q82-W71</f>
        <v>26308.799999999999</v>
      </c>
      <c r="AE71" s="230">
        <f t="shared" si="35"/>
        <v>0</v>
      </c>
      <c r="AG71" s="235"/>
      <c r="AH71" s="230"/>
    </row>
    <row r="72" spans="1:34" s="228" customFormat="1" ht="15">
      <c r="A72" s="196"/>
      <c r="B72" s="225" t="str">
        <f>+CONCATENATE(D82,E82,F82,G82)</f>
        <v>221313M00115O24027311100</v>
      </c>
      <c r="C72" s="231" t="s">
        <v>152</v>
      </c>
      <c r="D72" s="256" t="s">
        <v>295</v>
      </c>
      <c r="E72" s="256" t="s">
        <v>325</v>
      </c>
      <c r="F72" s="256" t="s">
        <v>257</v>
      </c>
      <c r="G72" s="256"/>
      <c r="H72" s="233" t="str">
        <f t="shared" si="5"/>
        <v>2611</v>
      </c>
      <c r="I72" s="233" t="str">
        <f t="shared" si="6"/>
        <v>1</v>
      </c>
      <c r="J72" s="233" t="str">
        <f t="shared" si="7"/>
        <v>1</v>
      </c>
      <c r="K72" s="233" t="str">
        <f t="shared" si="19"/>
        <v>00</v>
      </c>
      <c r="L72" s="232">
        <v>3500000</v>
      </c>
      <c r="M72" s="232">
        <v>3500000</v>
      </c>
      <c r="N72" s="246">
        <v>3000000</v>
      </c>
      <c r="O72" s="232">
        <v>0</v>
      </c>
      <c r="P72" s="232">
        <v>0</v>
      </c>
      <c r="Q72" s="232">
        <f t="shared" si="9"/>
        <v>0</v>
      </c>
      <c r="R72" s="232">
        <f t="shared" si="17"/>
        <v>0</v>
      </c>
      <c r="S72" s="226" t="s">
        <v>147</v>
      </c>
      <c r="T72" s="226" t="s">
        <v>217</v>
      </c>
      <c r="U72" s="226" t="s">
        <v>237</v>
      </c>
      <c r="V72" s="226"/>
      <c r="W72" s="227"/>
      <c r="X72" s="228" t="b">
        <f t="shared" si="31"/>
        <v>0</v>
      </c>
      <c r="Y72" s="228" t="b">
        <f t="shared" si="32"/>
        <v>0</v>
      </c>
      <c r="Z72" s="228" t="b">
        <f t="shared" si="33"/>
        <v>0</v>
      </c>
      <c r="AA72" s="228" t="b">
        <f t="shared" si="34"/>
        <v>1</v>
      </c>
      <c r="AB72" s="229">
        <f>Q83-W72</f>
        <v>0</v>
      </c>
      <c r="AE72" s="230">
        <f t="shared" si="35"/>
        <v>0</v>
      </c>
      <c r="AG72" s="235"/>
      <c r="AH72" s="230"/>
    </row>
    <row r="73" spans="1:34" s="228" customFormat="1" ht="15">
      <c r="A73" s="196"/>
      <c r="B73" s="225" t="e">
        <f>+CONCATENATE(#REF!,#REF!,#REF!,#REF!)</f>
        <v>#REF!</v>
      </c>
      <c r="C73" s="231" t="s">
        <v>152</v>
      </c>
      <c r="D73" s="256" t="s">
        <v>295</v>
      </c>
      <c r="E73" s="256" t="s">
        <v>325</v>
      </c>
      <c r="F73" s="256" t="s">
        <v>258</v>
      </c>
      <c r="G73" s="256"/>
      <c r="H73" s="233" t="str">
        <f t="shared" si="5"/>
        <v>2711</v>
      </c>
      <c r="I73" s="233" t="str">
        <f t="shared" si="6"/>
        <v>1</v>
      </c>
      <c r="J73" s="233" t="str">
        <f t="shared" si="7"/>
        <v>1</v>
      </c>
      <c r="K73" s="233" t="str">
        <f t="shared" si="19"/>
        <v>00</v>
      </c>
      <c r="L73" s="232">
        <v>1000000</v>
      </c>
      <c r="M73" s="232">
        <v>0</v>
      </c>
      <c r="N73" s="246">
        <v>0</v>
      </c>
      <c r="O73" s="232">
        <v>0</v>
      </c>
      <c r="P73" s="232">
        <v>0</v>
      </c>
      <c r="Q73" s="232">
        <f t="shared" si="9"/>
        <v>0</v>
      </c>
      <c r="R73" s="232">
        <f t="shared" ref="R73:R125" si="36">+Q73</f>
        <v>0</v>
      </c>
      <c r="S73" s="226" t="s">
        <v>140</v>
      </c>
      <c r="T73" s="226" t="s">
        <v>161</v>
      </c>
      <c r="U73" s="226" t="s">
        <v>238</v>
      </c>
      <c r="V73" s="226"/>
      <c r="W73" s="227"/>
      <c r="X73" s="228" t="b">
        <f t="shared" si="31"/>
        <v>0</v>
      </c>
      <c r="Y73" s="228" t="b">
        <f t="shared" si="32"/>
        <v>0</v>
      </c>
      <c r="Z73" s="228" t="b">
        <f t="shared" si="33"/>
        <v>0</v>
      </c>
      <c r="AA73" s="228" t="b">
        <f t="shared" si="34"/>
        <v>1</v>
      </c>
      <c r="AB73" s="229">
        <f>Q86-W73</f>
        <v>33239.050000000003</v>
      </c>
      <c r="AE73" s="230">
        <f t="shared" si="35"/>
        <v>1000000</v>
      </c>
      <c r="AG73" s="235"/>
      <c r="AH73" s="230"/>
    </row>
    <row r="74" spans="1:34" s="228" customFormat="1" ht="15">
      <c r="A74" s="196"/>
      <c r="B74" s="225" t="str">
        <f>+CONCATENATE(D86,E86,F86,G86)</f>
        <v>221313M00115O24029111100</v>
      </c>
      <c r="C74" s="231" t="s">
        <v>152</v>
      </c>
      <c r="D74" s="256" t="s">
        <v>290</v>
      </c>
      <c r="E74" s="256" t="s">
        <v>327</v>
      </c>
      <c r="F74" s="256" t="s">
        <v>258</v>
      </c>
      <c r="G74" s="256"/>
      <c r="H74" s="233" t="str">
        <f t="shared" si="5"/>
        <v>2711</v>
      </c>
      <c r="I74" s="233" t="str">
        <f t="shared" si="6"/>
        <v>1</v>
      </c>
      <c r="J74" s="233" t="str">
        <f t="shared" si="7"/>
        <v>1</v>
      </c>
      <c r="K74" s="233" t="str">
        <f t="shared" si="19"/>
        <v>00</v>
      </c>
      <c r="L74" s="232">
        <v>825000</v>
      </c>
      <c r="M74" s="232">
        <v>95000</v>
      </c>
      <c r="N74" s="246">
        <v>95000</v>
      </c>
      <c r="O74" s="232">
        <v>0</v>
      </c>
      <c r="P74" s="232">
        <v>0</v>
      </c>
      <c r="Q74" s="232">
        <f t="shared" ref="Q74:Q137" si="37">+O74+P74</f>
        <v>0</v>
      </c>
      <c r="R74" s="232">
        <f t="shared" si="36"/>
        <v>0</v>
      </c>
      <c r="S74" s="226" t="s">
        <v>147</v>
      </c>
      <c r="T74" s="226" t="s">
        <v>161</v>
      </c>
      <c r="U74" s="226" t="s">
        <v>239</v>
      </c>
      <c r="V74" s="226"/>
      <c r="W74" s="227"/>
      <c r="X74" s="228" t="b">
        <f t="shared" si="31"/>
        <v>0</v>
      </c>
      <c r="Y74" s="228" t="b">
        <f t="shared" si="32"/>
        <v>0</v>
      </c>
      <c r="Z74" s="228" t="b">
        <f t="shared" si="33"/>
        <v>0</v>
      </c>
      <c r="AA74" s="228" t="b">
        <f t="shared" si="34"/>
        <v>1</v>
      </c>
      <c r="AB74" s="229">
        <f>Q88-W74</f>
        <v>0</v>
      </c>
      <c r="AE74" s="230">
        <f t="shared" si="35"/>
        <v>730000</v>
      </c>
      <c r="AG74" s="235"/>
      <c r="AH74" s="230"/>
    </row>
    <row r="75" spans="1:34" s="228" customFormat="1" ht="15">
      <c r="A75" s="196"/>
      <c r="B75" s="225"/>
      <c r="C75" s="231" t="s">
        <v>152</v>
      </c>
      <c r="D75" s="256" t="s">
        <v>294</v>
      </c>
      <c r="E75" s="256" t="s">
        <v>329</v>
      </c>
      <c r="F75" s="256" t="s">
        <v>258</v>
      </c>
      <c r="G75" s="256"/>
      <c r="H75" s="233" t="str">
        <f t="shared" ref="H75:H138" si="38">+MID(F75,1,4)</f>
        <v>2711</v>
      </c>
      <c r="I75" s="233" t="str">
        <f t="shared" ref="I75:I138" si="39">+MID(F75,5,1)</f>
        <v>1</v>
      </c>
      <c r="J75" s="233" t="str">
        <f t="shared" ref="J75:J138" si="40">+MID(F75,6,1)</f>
        <v>1</v>
      </c>
      <c r="K75" s="233" t="str">
        <f t="shared" si="19"/>
        <v>00</v>
      </c>
      <c r="L75" s="232">
        <v>50000</v>
      </c>
      <c r="M75" s="232">
        <v>50000</v>
      </c>
      <c r="N75" s="246">
        <v>50000</v>
      </c>
      <c r="O75" s="232">
        <v>0</v>
      </c>
      <c r="P75" s="232">
        <v>0</v>
      </c>
      <c r="Q75" s="232">
        <f t="shared" si="37"/>
        <v>0</v>
      </c>
      <c r="R75" s="232">
        <f t="shared" si="36"/>
        <v>0</v>
      </c>
      <c r="S75" s="226" t="s">
        <v>147</v>
      </c>
      <c r="T75" s="226" t="s">
        <v>164</v>
      </c>
      <c r="U75" s="226" t="s">
        <v>240</v>
      </c>
      <c r="V75" s="226"/>
      <c r="W75" s="227"/>
      <c r="X75" s="228" t="b">
        <f t="shared" si="31"/>
        <v>0</v>
      </c>
      <c r="Y75" s="228" t="b">
        <f t="shared" si="32"/>
        <v>0</v>
      </c>
      <c r="Z75" s="228" t="b">
        <f t="shared" si="33"/>
        <v>0</v>
      </c>
      <c r="AA75" s="228" t="b">
        <f t="shared" ref="AA75" si="41">+V75=G75</f>
        <v>1</v>
      </c>
      <c r="AB75" s="229"/>
      <c r="AE75" s="230">
        <f t="shared" si="35"/>
        <v>0</v>
      </c>
      <c r="AG75" s="235"/>
      <c r="AH75" s="230"/>
    </row>
    <row r="76" spans="1:34" s="228" customFormat="1" ht="15">
      <c r="A76" s="196"/>
      <c r="B76" s="225" t="str">
        <f>+CONCATENATE(D93,E93,F93,G93)</f>
        <v>221313M00115O24029611100</v>
      </c>
      <c r="C76" s="231" t="s">
        <v>152</v>
      </c>
      <c r="D76" s="256" t="s">
        <v>292</v>
      </c>
      <c r="E76" s="256" t="s">
        <v>326</v>
      </c>
      <c r="F76" s="256" t="s">
        <v>258</v>
      </c>
      <c r="G76" s="256"/>
      <c r="H76" s="233" t="str">
        <f t="shared" si="38"/>
        <v>2711</v>
      </c>
      <c r="I76" s="233" t="str">
        <f t="shared" si="39"/>
        <v>1</v>
      </c>
      <c r="J76" s="233" t="str">
        <f t="shared" si="40"/>
        <v>1</v>
      </c>
      <c r="K76" s="233" t="str">
        <f t="shared" si="19"/>
        <v>00</v>
      </c>
      <c r="L76" s="232">
        <v>50000</v>
      </c>
      <c r="M76" s="232">
        <v>0</v>
      </c>
      <c r="N76" s="246">
        <v>0</v>
      </c>
      <c r="O76" s="232">
        <v>0</v>
      </c>
      <c r="P76" s="232">
        <v>0</v>
      </c>
      <c r="Q76" s="232">
        <f t="shared" si="37"/>
        <v>0</v>
      </c>
      <c r="R76" s="232">
        <f t="shared" si="36"/>
        <v>0</v>
      </c>
      <c r="S76" s="226" t="s">
        <v>148</v>
      </c>
      <c r="T76" s="226" t="s">
        <v>159</v>
      </c>
      <c r="U76" s="226" t="s">
        <v>241</v>
      </c>
      <c r="V76" s="226"/>
      <c r="W76" s="227"/>
      <c r="X76" s="228" t="b">
        <f t="shared" si="31"/>
        <v>0</v>
      </c>
      <c r="Y76" s="228" t="b">
        <f t="shared" si="32"/>
        <v>0</v>
      </c>
      <c r="Z76" s="228" t="b">
        <f t="shared" si="33"/>
        <v>0</v>
      </c>
      <c r="AA76" s="228" t="b">
        <f t="shared" ref="AA76" si="42">+V76=G76</f>
        <v>1</v>
      </c>
      <c r="AB76" s="229">
        <f>Q95-W76</f>
        <v>17690</v>
      </c>
      <c r="AE76" s="230">
        <f t="shared" si="35"/>
        <v>50000</v>
      </c>
      <c r="AG76" s="235"/>
      <c r="AH76" s="230"/>
    </row>
    <row r="77" spans="1:34" s="228" customFormat="1" ht="15">
      <c r="A77" s="196"/>
      <c r="B77" s="225" t="str">
        <f>+CONCATENATE(D94,E94,F94,G94)</f>
        <v>226321E18715O44029811100</v>
      </c>
      <c r="C77" s="231" t="s">
        <v>152</v>
      </c>
      <c r="D77" s="256" t="s">
        <v>141</v>
      </c>
      <c r="E77" s="256" t="s">
        <v>325</v>
      </c>
      <c r="F77" s="256" t="s">
        <v>259</v>
      </c>
      <c r="G77" s="256"/>
      <c r="H77" s="233" t="str">
        <f t="shared" si="38"/>
        <v>2721</v>
      </c>
      <c r="I77" s="233" t="str">
        <f t="shared" si="39"/>
        <v>1</v>
      </c>
      <c r="J77" s="233" t="str">
        <f t="shared" si="40"/>
        <v>1</v>
      </c>
      <c r="K77" s="233" t="str">
        <f t="shared" ref="K77:K140" si="43">+MID(F77,7,2)</f>
        <v>00</v>
      </c>
      <c r="L77" s="232">
        <v>1995000</v>
      </c>
      <c r="M77" s="232">
        <v>1995000</v>
      </c>
      <c r="N77" s="246">
        <v>1995000</v>
      </c>
      <c r="O77" s="232">
        <v>0</v>
      </c>
      <c r="P77" s="232">
        <v>0</v>
      </c>
      <c r="Q77" s="232">
        <f t="shared" si="37"/>
        <v>0</v>
      </c>
      <c r="R77" s="232">
        <f t="shared" si="36"/>
        <v>0</v>
      </c>
      <c r="S77" s="226" t="s">
        <v>140</v>
      </c>
      <c r="T77" s="226" t="s">
        <v>159</v>
      </c>
      <c r="U77" s="226" t="s">
        <v>242</v>
      </c>
      <c r="W77" s="227"/>
      <c r="X77" s="228" t="b">
        <f t="shared" si="31"/>
        <v>0</v>
      </c>
      <c r="Y77" s="228" t="b">
        <f t="shared" si="32"/>
        <v>0</v>
      </c>
      <c r="Z77" s="228" t="b">
        <f t="shared" si="33"/>
        <v>0</v>
      </c>
      <c r="AA77" s="228" t="b">
        <f t="shared" ref="AA77:AA78" si="44">+V77=G77</f>
        <v>1</v>
      </c>
      <c r="AB77" s="229">
        <f>Q96-W77</f>
        <v>0</v>
      </c>
      <c r="AE77" s="230">
        <f t="shared" si="35"/>
        <v>0</v>
      </c>
      <c r="AG77" s="235"/>
      <c r="AH77" s="230"/>
    </row>
    <row r="78" spans="1:34" s="228" customFormat="1" ht="15">
      <c r="A78" s="196"/>
      <c r="B78" s="225" t="str">
        <f>+CONCATENATE(D95,E95,F95,G95)</f>
        <v>221313M00115O24029911100</v>
      </c>
      <c r="C78" s="231" t="s">
        <v>152</v>
      </c>
      <c r="D78" s="256" t="s">
        <v>295</v>
      </c>
      <c r="E78" s="256" t="s">
        <v>325</v>
      </c>
      <c r="F78" s="256" t="s">
        <v>259</v>
      </c>
      <c r="G78" s="256"/>
      <c r="H78" s="233" t="str">
        <f t="shared" si="38"/>
        <v>2721</v>
      </c>
      <c r="I78" s="233" t="str">
        <f t="shared" si="39"/>
        <v>1</v>
      </c>
      <c r="J78" s="233" t="str">
        <f t="shared" si="40"/>
        <v>1</v>
      </c>
      <c r="K78" s="233" t="str">
        <f t="shared" si="43"/>
        <v>00</v>
      </c>
      <c r="L78" s="232">
        <v>3500000</v>
      </c>
      <c r="M78" s="232">
        <v>0</v>
      </c>
      <c r="N78" s="246">
        <v>0</v>
      </c>
      <c r="O78" s="232">
        <v>0</v>
      </c>
      <c r="P78" s="232">
        <v>0</v>
      </c>
      <c r="Q78" s="232">
        <f t="shared" si="37"/>
        <v>0</v>
      </c>
      <c r="R78" s="232">
        <f t="shared" si="36"/>
        <v>0</v>
      </c>
      <c r="S78" s="226" t="s">
        <v>162</v>
      </c>
      <c r="T78" s="226" t="s">
        <v>161</v>
      </c>
      <c r="U78" s="226" t="s">
        <v>242</v>
      </c>
      <c r="V78" s="226"/>
      <c r="W78" s="227"/>
      <c r="X78" s="228" t="b">
        <f t="shared" si="31"/>
        <v>0</v>
      </c>
      <c r="Y78" s="228" t="b">
        <f t="shared" si="32"/>
        <v>0</v>
      </c>
      <c r="Z78" s="228" t="b">
        <f t="shared" si="33"/>
        <v>0</v>
      </c>
      <c r="AA78" s="228" t="b">
        <f t="shared" si="44"/>
        <v>1</v>
      </c>
      <c r="AB78" s="229">
        <f>Q99-W78</f>
        <v>0</v>
      </c>
      <c r="AE78" s="230">
        <f t="shared" si="35"/>
        <v>3500000</v>
      </c>
      <c r="AG78" s="235"/>
      <c r="AH78" s="230"/>
    </row>
    <row r="79" spans="1:34" s="228" customFormat="1" ht="15">
      <c r="A79" s="196"/>
      <c r="B79" s="225"/>
      <c r="C79" s="231" t="s">
        <v>152</v>
      </c>
      <c r="D79" s="256" t="s">
        <v>290</v>
      </c>
      <c r="E79" s="256" t="s">
        <v>326</v>
      </c>
      <c r="F79" s="256" t="s">
        <v>259</v>
      </c>
      <c r="G79" s="256"/>
      <c r="H79" s="233" t="str">
        <f t="shared" si="38"/>
        <v>2721</v>
      </c>
      <c r="I79" s="233" t="str">
        <f t="shared" si="39"/>
        <v>1</v>
      </c>
      <c r="J79" s="233" t="str">
        <f t="shared" si="40"/>
        <v>1</v>
      </c>
      <c r="K79" s="233" t="str">
        <f t="shared" si="43"/>
        <v>00</v>
      </c>
      <c r="L79" s="232">
        <v>65000</v>
      </c>
      <c r="M79" s="232">
        <v>65000</v>
      </c>
      <c r="N79" s="246">
        <v>65000</v>
      </c>
      <c r="O79" s="232">
        <v>0</v>
      </c>
      <c r="P79" s="232">
        <v>0</v>
      </c>
      <c r="Q79" s="232">
        <f t="shared" si="37"/>
        <v>0</v>
      </c>
      <c r="R79" s="232">
        <f t="shared" si="36"/>
        <v>0</v>
      </c>
      <c r="S79" s="226" t="s">
        <v>153</v>
      </c>
      <c r="T79" s="226" t="s">
        <v>285</v>
      </c>
      <c r="U79" s="226" t="s">
        <v>243</v>
      </c>
      <c r="V79" s="226"/>
      <c r="W79" s="227"/>
      <c r="X79" s="228" t="b">
        <f t="shared" si="31"/>
        <v>0</v>
      </c>
      <c r="Y79" s="228" t="b">
        <f t="shared" si="32"/>
        <v>0</v>
      </c>
      <c r="Z79" s="228" t="b">
        <f t="shared" si="33"/>
        <v>0</v>
      </c>
      <c r="AA79" s="228" t="b">
        <f t="shared" ref="AA79:AA80" si="45">+V79=G79</f>
        <v>1</v>
      </c>
      <c r="AB79" s="229"/>
      <c r="AE79" s="230">
        <f t="shared" si="35"/>
        <v>0</v>
      </c>
      <c r="AG79" s="235"/>
      <c r="AH79" s="230"/>
    </row>
    <row r="80" spans="1:34" s="228" customFormat="1" ht="15">
      <c r="A80" s="196"/>
      <c r="B80" s="225" t="str">
        <f>+CONCATENATE(D99,E99,F99,G99)</f>
        <v>221274K02315O240244121A7</v>
      </c>
      <c r="C80" s="231" t="s">
        <v>152</v>
      </c>
      <c r="D80" s="256" t="s">
        <v>290</v>
      </c>
      <c r="E80" s="256" t="s">
        <v>327</v>
      </c>
      <c r="F80" s="256" t="s">
        <v>259</v>
      </c>
      <c r="G80" s="256"/>
      <c r="H80" s="233" t="str">
        <f t="shared" si="38"/>
        <v>2721</v>
      </c>
      <c r="I80" s="233" t="str">
        <f t="shared" si="39"/>
        <v>1</v>
      </c>
      <c r="J80" s="233" t="str">
        <f t="shared" si="40"/>
        <v>1</v>
      </c>
      <c r="K80" s="233" t="str">
        <f t="shared" si="43"/>
        <v>00</v>
      </c>
      <c r="L80" s="232">
        <v>375000</v>
      </c>
      <c r="M80" s="232">
        <v>186100</v>
      </c>
      <c r="N80" s="246">
        <v>186100</v>
      </c>
      <c r="O80" s="232">
        <v>0</v>
      </c>
      <c r="P80" s="232">
        <v>0</v>
      </c>
      <c r="Q80" s="232">
        <f t="shared" si="37"/>
        <v>0</v>
      </c>
      <c r="R80" s="232">
        <f t="shared" si="36"/>
        <v>0</v>
      </c>
      <c r="S80" s="226" t="s">
        <v>153</v>
      </c>
      <c r="T80" s="226" t="s">
        <v>169</v>
      </c>
      <c r="U80" s="226" t="s">
        <v>243</v>
      </c>
      <c r="V80" s="226"/>
      <c r="W80" s="227"/>
      <c r="X80" s="228" t="b">
        <f t="shared" si="31"/>
        <v>0</v>
      </c>
      <c r="Y80" s="228" t="b">
        <f t="shared" si="32"/>
        <v>0</v>
      </c>
      <c r="Z80" s="228" t="b">
        <f t="shared" si="33"/>
        <v>0</v>
      </c>
      <c r="AA80" s="228" t="b">
        <f t="shared" si="45"/>
        <v>1</v>
      </c>
      <c r="AB80" s="229">
        <f>Q101-W80</f>
        <v>0</v>
      </c>
      <c r="AE80" s="230">
        <f t="shared" si="35"/>
        <v>188900</v>
      </c>
      <c r="AG80" s="235"/>
      <c r="AH80" s="230"/>
    </row>
    <row r="81" spans="1:34" s="228" customFormat="1" ht="15">
      <c r="A81" s="196"/>
      <c r="B81" s="225" t="str">
        <f>+CONCATENATE(D100,E100,F100,G100)</f>
        <v>221313M00115O240244121A7</v>
      </c>
      <c r="C81" s="231" t="s">
        <v>152</v>
      </c>
      <c r="D81" s="256" t="s">
        <v>290</v>
      </c>
      <c r="E81" s="256" t="s">
        <v>331</v>
      </c>
      <c r="F81" s="256" t="s">
        <v>260</v>
      </c>
      <c r="G81" s="256"/>
      <c r="H81" s="233" t="str">
        <f t="shared" si="38"/>
        <v>2721</v>
      </c>
      <c r="I81" s="233" t="str">
        <f t="shared" si="39"/>
        <v>2</v>
      </c>
      <c r="J81" s="233" t="str">
        <f t="shared" si="40"/>
        <v>1</v>
      </c>
      <c r="K81" s="233" t="str">
        <f t="shared" si="43"/>
        <v>00</v>
      </c>
      <c r="L81" s="232">
        <v>450000</v>
      </c>
      <c r="M81" s="232">
        <v>450000</v>
      </c>
      <c r="N81" s="246">
        <v>450000</v>
      </c>
      <c r="O81" s="232">
        <v>0</v>
      </c>
      <c r="P81" s="232">
        <v>0</v>
      </c>
      <c r="Q81" s="232">
        <f t="shared" si="37"/>
        <v>0</v>
      </c>
      <c r="R81" s="232">
        <f t="shared" si="36"/>
        <v>0</v>
      </c>
      <c r="S81" s="226" t="s">
        <v>153</v>
      </c>
      <c r="T81" s="226" t="s">
        <v>154</v>
      </c>
      <c r="U81" s="226" t="s">
        <v>243</v>
      </c>
      <c r="V81" s="226"/>
      <c r="W81" s="227"/>
      <c r="X81" s="228" t="b">
        <f t="shared" si="31"/>
        <v>0</v>
      </c>
      <c r="Y81" s="228" t="b">
        <f t="shared" si="32"/>
        <v>0</v>
      </c>
      <c r="Z81" s="228" t="b">
        <f t="shared" si="33"/>
        <v>0</v>
      </c>
      <c r="AA81" s="228" t="b">
        <f t="shared" ref="AA81" si="46">+V81=G81</f>
        <v>1</v>
      </c>
      <c r="AB81" s="229">
        <f>Q103-W81</f>
        <v>0</v>
      </c>
      <c r="AE81" s="230">
        <f t="shared" si="35"/>
        <v>0</v>
      </c>
      <c r="AG81" s="235"/>
      <c r="AH81" s="230"/>
    </row>
    <row r="82" spans="1:34" s="228" customFormat="1" ht="15">
      <c r="A82" s="196"/>
      <c r="B82" s="225" t="str">
        <f>+CONCATENATE(D101,E101,F101,G101)</f>
        <v>242218E18815O340244121A7</v>
      </c>
      <c r="C82" s="231" t="s">
        <v>152</v>
      </c>
      <c r="D82" s="256" t="s">
        <v>295</v>
      </c>
      <c r="E82" s="256" t="s">
        <v>325</v>
      </c>
      <c r="F82" s="256" t="s">
        <v>261</v>
      </c>
      <c r="G82" s="256"/>
      <c r="H82" s="233" t="str">
        <f t="shared" si="38"/>
        <v>2731</v>
      </c>
      <c r="I82" s="233" t="str">
        <f t="shared" si="39"/>
        <v>1</v>
      </c>
      <c r="J82" s="233" t="str">
        <f t="shared" si="40"/>
        <v>1</v>
      </c>
      <c r="K82" s="233" t="str">
        <f t="shared" si="43"/>
        <v>00</v>
      </c>
      <c r="L82" s="232">
        <v>150000</v>
      </c>
      <c r="M82" s="232">
        <v>150000</v>
      </c>
      <c r="N82" s="246">
        <v>150000</v>
      </c>
      <c r="O82" s="232">
        <v>0</v>
      </c>
      <c r="P82" s="232">
        <v>26308.799999999999</v>
      </c>
      <c r="Q82" s="232">
        <f t="shared" si="37"/>
        <v>26308.799999999999</v>
      </c>
      <c r="R82" s="232">
        <f t="shared" si="36"/>
        <v>26308.799999999999</v>
      </c>
      <c r="S82" s="226" t="s">
        <v>140</v>
      </c>
      <c r="T82" s="226" t="s">
        <v>161</v>
      </c>
      <c r="U82" s="226" t="s">
        <v>243</v>
      </c>
      <c r="V82" s="226"/>
      <c r="W82" s="227"/>
      <c r="X82" s="228" t="b">
        <f t="shared" si="31"/>
        <v>0</v>
      </c>
      <c r="Y82" s="228" t="b">
        <f t="shared" si="32"/>
        <v>0</v>
      </c>
      <c r="Z82" s="228" t="b">
        <f t="shared" si="33"/>
        <v>0</v>
      </c>
      <c r="AA82" s="228" t="b">
        <f t="shared" ref="AA82" si="47">+V82=G82</f>
        <v>1</v>
      </c>
      <c r="AB82" s="229">
        <f>Q104-W82</f>
        <v>700000</v>
      </c>
      <c r="AE82" s="230">
        <f t="shared" si="35"/>
        <v>0</v>
      </c>
      <c r="AG82" s="235"/>
      <c r="AH82" s="230"/>
    </row>
    <row r="83" spans="1:34" s="228" customFormat="1" ht="15">
      <c r="A83" s="196"/>
      <c r="B83" s="225" t="str">
        <f>+CONCATENATE(D103,E103,F103,G103)</f>
        <v>221313M00115O240246121A7</v>
      </c>
      <c r="C83" s="231" t="s">
        <v>152</v>
      </c>
      <c r="D83" s="256" t="s">
        <v>294</v>
      </c>
      <c r="E83" s="256" t="s">
        <v>329</v>
      </c>
      <c r="F83" s="256" t="s">
        <v>261</v>
      </c>
      <c r="G83" s="256"/>
      <c r="H83" s="233" t="str">
        <f t="shared" si="38"/>
        <v>2731</v>
      </c>
      <c r="I83" s="233" t="str">
        <f t="shared" si="39"/>
        <v>1</v>
      </c>
      <c r="J83" s="233" t="str">
        <f t="shared" si="40"/>
        <v>1</v>
      </c>
      <c r="K83" s="233" t="str">
        <f t="shared" si="43"/>
        <v>00</v>
      </c>
      <c r="L83" s="232">
        <v>60000</v>
      </c>
      <c r="M83" s="232">
        <v>60000</v>
      </c>
      <c r="N83" s="246">
        <v>60000</v>
      </c>
      <c r="O83" s="232">
        <v>0</v>
      </c>
      <c r="P83" s="232">
        <v>0</v>
      </c>
      <c r="Q83" s="232">
        <f t="shared" si="37"/>
        <v>0</v>
      </c>
      <c r="R83" s="232">
        <f t="shared" si="36"/>
        <v>0</v>
      </c>
      <c r="S83" s="226" t="s">
        <v>160</v>
      </c>
      <c r="T83" s="226" t="s">
        <v>161</v>
      </c>
      <c r="U83" s="226" t="s">
        <v>243</v>
      </c>
      <c r="V83" s="226"/>
      <c r="W83" s="227"/>
      <c r="X83" s="228" t="b">
        <f t="shared" si="31"/>
        <v>0</v>
      </c>
      <c r="Y83" s="228" t="b">
        <f t="shared" si="32"/>
        <v>0</v>
      </c>
      <c r="Z83" s="228" t="b">
        <f t="shared" si="33"/>
        <v>0</v>
      </c>
      <c r="AA83" s="228" t="b">
        <f t="shared" ref="AA83:AA89" si="48">+V83=G83</f>
        <v>1</v>
      </c>
      <c r="AB83" s="229">
        <f>Q105-W83</f>
        <v>0</v>
      </c>
      <c r="AE83" s="230">
        <f t="shared" si="35"/>
        <v>0</v>
      </c>
      <c r="AG83" s="235"/>
      <c r="AH83" s="230"/>
    </row>
    <row r="84" spans="1:34" s="228" customFormat="1" ht="15">
      <c r="A84" s="196"/>
      <c r="B84" s="225" t="str">
        <f>+CONCATENATE(D104,E104,F104,G104)</f>
        <v>226321E18715O340246121A7</v>
      </c>
      <c r="C84" s="231" t="s">
        <v>152</v>
      </c>
      <c r="D84" s="256" t="s">
        <v>290</v>
      </c>
      <c r="E84" s="256" t="s">
        <v>331</v>
      </c>
      <c r="F84" s="256" t="s">
        <v>333</v>
      </c>
      <c r="G84" s="256"/>
      <c r="H84" s="233" t="str">
        <f t="shared" si="38"/>
        <v>2731</v>
      </c>
      <c r="I84" s="233" t="str">
        <f t="shared" si="39"/>
        <v>2</v>
      </c>
      <c r="J84" s="233" t="str">
        <f t="shared" si="40"/>
        <v>1</v>
      </c>
      <c r="K84" s="233" t="str">
        <f t="shared" si="43"/>
        <v>00</v>
      </c>
      <c r="L84" s="232">
        <v>3500000</v>
      </c>
      <c r="M84" s="232">
        <v>0</v>
      </c>
      <c r="N84" s="246">
        <v>0</v>
      </c>
      <c r="O84" s="232">
        <v>0</v>
      </c>
      <c r="P84" s="232">
        <v>0</v>
      </c>
      <c r="Q84" s="232">
        <f t="shared" si="37"/>
        <v>0</v>
      </c>
      <c r="R84" s="232">
        <f t="shared" si="36"/>
        <v>0</v>
      </c>
      <c r="S84" s="226" t="s">
        <v>170</v>
      </c>
      <c r="T84" s="226" t="s">
        <v>217</v>
      </c>
      <c r="U84" s="226" t="s">
        <v>243</v>
      </c>
      <c r="V84" s="226"/>
      <c r="W84" s="227"/>
      <c r="X84" s="228" t="b">
        <f t="shared" si="31"/>
        <v>0</v>
      </c>
      <c r="Y84" s="228" t="b">
        <f t="shared" si="32"/>
        <v>0</v>
      </c>
      <c r="Z84" s="228" t="b">
        <f t="shared" si="33"/>
        <v>0</v>
      </c>
      <c r="AA84" s="228" t="b">
        <f t="shared" si="48"/>
        <v>1</v>
      </c>
      <c r="AB84" s="229">
        <f>Q106-W84</f>
        <v>0</v>
      </c>
      <c r="AE84" s="230">
        <f t="shared" si="35"/>
        <v>3500000</v>
      </c>
      <c r="AG84" s="235"/>
      <c r="AH84" s="230"/>
    </row>
    <row r="85" spans="1:34" s="228" customFormat="1" ht="15">
      <c r="A85" s="196"/>
      <c r="B85" s="225" t="str">
        <f>+CONCATENATE(D105,E105,F105,G105)</f>
        <v>226321E18715O440246121A7</v>
      </c>
      <c r="C85" s="231" t="s">
        <v>152</v>
      </c>
      <c r="D85" s="256" t="s">
        <v>295</v>
      </c>
      <c r="E85" s="256" t="s">
        <v>325</v>
      </c>
      <c r="F85" s="256" t="s">
        <v>262</v>
      </c>
      <c r="G85" s="256"/>
      <c r="H85" s="233" t="str">
        <f t="shared" si="38"/>
        <v>2741</v>
      </c>
      <c r="I85" s="233" t="str">
        <f t="shared" si="39"/>
        <v>1</v>
      </c>
      <c r="J85" s="233" t="str">
        <f t="shared" si="40"/>
        <v>1</v>
      </c>
      <c r="K85" s="233" t="str">
        <f t="shared" si="43"/>
        <v>00</v>
      </c>
      <c r="L85" s="232">
        <v>20000</v>
      </c>
      <c r="M85" s="232">
        <v>20000</v>
      </c>
      <c r="N85" s="246">
        <v>20000</v>
      </c>
      <c r="O85" s="232">
        <v>0</v>
      </c>
      <c r="P85" s="232">
        <v>0</v>
      </c>
      <c r="Q85" s="232">
        <f t="shared" si="37"/>
        <v>0</v>
      </c>
      <c r="R85" s="232">
        <f t="shared" si="36"/>
        <v>0</v>
      </c>
      <c r="S85" s="226" t="s">
        <v>170</v>
      </c>
      <c r="T85" s="226" t="s">
        <v>164</v>
      </c>
      <c r="U85" s="226" t="s">
        <v>243</v>
      </c>
      <c r="V85" s="226"/>
      <c r="W85" s="227"/>
      <c r="X85" s="228" t="b">
        <f t="shared" si="31"/>
        <v>0</v>
      </c>
      <c r="Y85" s="228" t="b">
        <f t="shared" si="32"/>
        <v>0</v>
      </c>
      <c r="Z85" s="228" t="b">
        <f t="shared" si="33"/>
        <v>0</v>
      </c>
      <c r="AA85" s="228" t="b">
        <f t="shared" si="48"/>
        <v>1</v>
      </c>
      <c r="AB85" s="229" t="e">
        <f>#REF!-W85</f>
        <v>#REF!</v>
      </c>
      <c r="AE85" s="230">
        <f t="shared" si="35"/>
        <v>0</v>
      </c>
      <c r="AG85" s="235"/>
      <c r="AH85" s="230"/>
    </row>
    <row r="86" spans="1:34" s="228" customFormat="1" ht="15">
      <c r="A86" s="196"/>
      <c r="B86" s="225" t="e">
        <f>+CONCATENATE(#REF!,#REF!,#REF!,#REF!)</f>
        <v>#REF!</v>
      </c>
      <c r="C86" s="231" t="s">
        <v>152</v>
      </c>
      <c r="D86" s="256" t="s">
        <v>295</v>
      </c>
      <c r="E86" s="256" t="s">
        <v>325</v>
      </c>
      <c r="F86" s="256" t="s">
        <v>263</v>
      </c>
      <c r="G86" s="256"/>
      <c r="H86" s="233" t="str">
        <f t="shared" si="38"/>
        <v>2911</v>
      </c>
      <c r="I86" s="233" t="str">
        <f t="shared" si="39"/>
        <v>1</v>
      </c>
      <c r="J86" s="233" t="str">
        <f t="shared" si="40"/>
        <v>1</v>
      </c>
      <c r="K86" s="233" t="str">
        <f t="shared" si="43"/>
        <v>00</v>
      </c>
      <c r="L86" s="232">
        <v>300000</v>
      </c>
      <c r="M86" s="232">
        <v>333239.05</v>
      </c>
      <c r="N86" s="246">
        <v>333239.05</v>
      </c>
      <c r="O86" s="232">
        <v>0</v>
      </c>
      <c r="P86" s="232">
        <v>33239.050000000003</v>
      </c>
      <c r="Q86" s="232">
        <f t="shared" si="37"/>
        <v>33239.050000000003</v>
      </c>
      <c r="R86" s="232">
        <f t="shared" si="36"/>
        <v>33239.050000000003</v>
      </c>
      <c r="S86" s="226" t="s">
        <v>155</v>
      </c>
      <c r="T86" s="226" t="s">
        <v>154</v>
      </c>
      <c r="U86" s="226" t="s">
        <v>243</v>
      </c>
      <c r="V86" s="226"/>
      <c r="W86" s="227"/>
      <c r="X86" s="228" t="b">
        <f t="shared" si="31"/>
        <v>0</v>
      </c>
      <c r="Y86" s="228" t="b">
        <f t="shared" si="32"/>
        <v>0</v>
      </c>
      <c r="Z86" s="228" t="b">
        <f t="shared" si="33"/>
        <v>0</v>
      </c>
      <c r="AA86" s="228" t="b">
        <f t="shared" si="48"/>
        <v>1</v>
      </c>
      <c r="AB86" s="229" t="e">
        <f>#REF!-W86</f>
        <v>#REF!</v>
      </c>
      <c r="AE86" s="230">
        <f t="shared" si="35"/>
        <v>-33239.049999999988</v>
      </c>
      <c r="AG86" s="235"/>
      <c r="AH86" s="230"/>
    </row>
    <row r="87" spans="1:34" s="228" customFormat="1" ht="15">
      <c r="A87" s="196"/>
      <c r="B87" s="225" t="e">
        <f>+CONCATENATE(#REF!,#REF!,#REF!,#REF!)</f>
        <v>#REF!</v>
      </c>
      <c r="C87" s="231" t="s">
        <v>152</v>
      </c>
      <c r="D87" s="256" t="s">
        <v>290</v>
      </c>
      <c r="E87" s="256" t="s">
        <v>326</v>
      </c>
      <c r="F87" s="256" t="s">
        <v>263</v>
      </c>
      <c r="G87" s="256"/>
      <c r="H87" s="233" t="str">
        <f t="shared" si="38"/>
        <v>2911</v>
      </c>
      <c r="I87" s="233" t="str">
        <f t="shared" si="39"/>
        <v>1</v>
      </c>
      <c r="J87" s="233" t="str">
        <f t="shared" si="40"/>
        <v>1</v>
      </c>
      <c r="K87" s="233" t="str">
        <f t="shared" si="43"/>
        <v>00</v>
      </c>
      <c r="L87" s="232">
        <v>450000</v>
      </c>
      <c r="M87" s="232">
        <v>450000</v>
      </c>
      <c r="N87" s="246">
        <v>450000</v>
      </c>
      <c r="O87" s="232">
        <v>0</v>
      </c>
      <c r="P87" s="232">
        <v>0</v>
      </c>
      <c r="Q87" s="232">
        <f t="shared" si="37"/>
        <v>0</v>
      </c>
      <c r="R87" s="232">
        <f t="shared" si="36"/>
        <v>0</v>
      </c>
      <c r="S87" s="226" t="s">
        <v>162</v>
      </c>
      <c r="T87" s="226" t="s">
        <v>217</v>
      </c>
      <c r="U87" s="226" t="s">
        <v>243</v>
      </c>
      <c r="V87" s="226"/>
      <c r="W87" s="227"/>
      <c r="X87" s="228" t="b">
        <f t="shared" si="31"/>
        <v>0</v>
      </c>
      <c r="Y87" s="228" t="b">
        <f t="shared" si="32"/>
        <v>0</v>
      </c>
      <c r="Z87" s="228" t="b">
        <f t="shared" si="33"/>
        <v>0</v>
      </c>
      <c r="AA87" s="228" t="b">
        <f t="shared" si="48"/>
        <v>1</v>
      </c>
      <c r="AB87" s="229">
        <f>Q107-W87</f>
        <v>0</v>
      </c>
      <c r="AE87" s="230">
        <f t="shared" si="35"/>
        <v>0</v>
      </c>
      <c r="AG87" s="235"/>
      <c r="AH87" s="230"/>
    </row>
    <row r="88" spans="1:34" s="228" customFormat="1" ht="15">
      <c r="A88" s="196"/>
      <c r="B88" s="225" t="e">
        <f>+CONCATENATE(#REF!,#REF!,#REF!,#REF!)</f>
        <v>#REF!</v>
      </c>
      <c r="C88" s="231" t="s">
        <v>152</v>
      </c>
      <c r="D88" s="256" t="s">
        <v>294</v>
      </c>
      <c r="E88" s="256" t="s">
        <v>327</v>
      </c>
      <c r="F88" s="256" t="s">
        <v>263</v>
      </c>
      <c r="G88" s="256"/>
      <c r="H88" s="233" t="str">
        <f t="shared" si="38"/>
        <v>2911</v>
      </c>
      <c r="I88" s="233" t="str">
        <f t="shared" si="39"/>
        <v>1</v>
      </c>
      <c r="J88" s="233" t="str">
        <f t="shared" si="40"/>
        <v>1</v>
      </c>
      <c r="K88" s="233" t="str">
        <f t="shared" si="43"/>
        <v>00</v>
      </c>
      <c r="L88" s="232">
        <v>129603</v>
      </c>
      <c r="M88" s="232">
        <v>129603</v>
      </c>
      <c r="N88" s="246">
        <v>129603</v>
      </c>
      <c r="O88" s="232">
        <v>0</v>
      </c>
      <c r="P88" s="232">
        <v>0</v>
      </c>
      <c r="Q88" s="232">
        <f t="shared" si="37"/>
        <v>0</v>
      </c>
      <c r="R88" s="232">
        <f t="shared" si="36"/>
        <v>0</v>
      </c>
      <c r="S88" s="226" t="s">
        <v>162</v>
      </c>
      <c r="T88" s="226" t="s">
        <v>161</v>
      </c>
      <c r="U88" s="226" t="s">
        <v>243</v>
      </c>
      <c r="V88" s="226"/>
      <c r="W88" s="227"/>
      <c r="X88" s="228" t="b">
        <f t="shared" si="31"/>
        <v>0</v>
      </c>
      <c r="Y88" s="228" t="b">
        <f t="shared" si="32"/>
        <v>0</v>
      </c>
      <c r="Z88" s="228" t="b">
        <f t="shared" si="33"/>
        <v>0</v>
      </c>
      <c r="AA88" s="228" t="b">
        <f t="shared" si="48"/>
        <v>1</v>
      </c>
      <c r="AB88" s="229">
        <f>Q109-W88</f>
        <v>0</v>
      </c>
      <c r="AE88" s="230">
        <f t="shared" si="35"/>
        <v>0</v>
      </c>
      <c r="AG88" s="235"/>
      <c r="AH88" s="230"/>
    </row>
    <row r="89" spans="1:34" s="228" customFormat="1" ht="15">
      <c r="A89" s="196"/>
      <c r="B89" s="225" t="str">
        <f>+CONCATENATE(D107,E107,F107,G107)</f>
        <v>242218E18815OG40246121A7</v>
      </c>
      <c r="C89" s="231" t="s">
        <v>152</v>
      </c>
      <c r="D89" s="256" t="s">
        <v>295</v>
      </c>
      <c r="E89" s="256" t="s">
        <v>325</v>
      </c>
      <c r="F89" s="256" t="s">
        <v>320</v>
      </c>
      <c r="G89" s="256"/>
      <c r="H89" s="233" t="str">
        <f t="shared" si="38"/>
        <v>2921</v>
      </c>
      <c r="I89" s="233" t="str">
        <f t="shared" si="39"/>
        <v>1</v>
      </c>
      <c r="J89" s="233" t="str">
        <f t="shared" si="40"/>
        <v>1</v>
      </c>
      <c r="K89" s="233" t="str">
        <f t="shared" si="43"/>
        <v>00</v>
      </c>
      <c r="L89" s="232">
        <v>50000</v>
      </c>
      <c r="M89" s="232">
        <v>50000</v>
      </c>
      <c r="N89" s="246">
        <v>50000</v>
      </c>
      <c r="O89" s="232">
        <v>0</v>
      </c>
      <c r="P89" s="232">
        <v>0</v>
      </c>
      <c r="Q89" s="232">
        <f t="shared" si="37"/>
        <v>0</v>
      </c>
      <c r="R89" s="232">
        <f t="shared" si="36"/>
        <v>0</v>
      </c>
      <c r="S89" s="226" t="s">
        <v>147</v>
      </c>
      <c r="T89" s="226" t="s">
        <v>217</v>
      </c>
      <c r="U89" s="226" t="s">
        <v>244</v>
      </c>
      <c r="V89" s="226"/>
      <c r="W89" s="227"/>
      <c r="X89" s="228" t="b">
        <f t="shared" si="31"/>
        <v>0</v>
      </c>
      <c r="Y89" s="228" t="b">
        <f t="shared" si="32"/>
        <v>0</v>
      </c>
      <c r="Z89" s="228" t="b">
        <f t="shared" si="33"/>
        <v>0</v>
      </c>
      <c r="AA89" s="228" t="b">
        <f t="shared" si="48"/>
        <v>1</v>
      </c>
      <c r="AB89" s="229">
        <f>Q110-W89</f>
        <v>0</v>
      </c>
      <c r="AE89" s="230">
        <f t="shared" si="35"/>
        <v>0</v>
      </c>
      <c r="AG89" s="235"/>
      <c r="AH89" s="230"/>
    </row>
    <row r="90" spans="1:34" s="228" customFormat="1" ht="15">
      <c r="A90" s="196"/>
      <c r="B90" s="225"/>
      <c r="C90" s="231" t="s">
        <v>152</v>
      </c>
      <c r="D90" s="256" t="s">
        <v>295</v>
      </c>
      <c r="E90" s="256" t="s">
        <v>325</v>
      </c>
      <c r="F90" s="256" t="s">
        <v>264</v>
      </c>
      <c r="G90" s="256"/>
      <c r="H90" s="233" t="str">
        <f t="shared" si="38"/>
        <v>2931</v>
      </c>
      <c r="I90" s="233" t="str">
        <f t="shared" si="39"/>
        <v>1</v>
      </c>
      <c r="J90" s="233" t="str">
        <f t="shared" si="40"/>
        <v>1</v>
      </c>
      <c r="K90" s="233" t="str">
        <f t="shared" si="43"/>
        <v>00</v>
      </c>
      <c r="L90" s="232">
        <v>10000</v>
      </c>
      <c r="M90" s="232">
        <v>10778.71</v>
      </c>
      <c r="N90" s="246">
        <v>10778.71</v>
      </c>
      <c r="O90" s="232">
        <v>0</v>
      </c>
      <c r="P90" s="232">
        <v>778.71</v>
      </c>
      <c r="Q90" s="232">
        <f t="shared" si="37"/>
        <v>778.71</v>
      </c>
      <c r="R90" s="232">
        <f t="shared" si="36"/>
        <v>778.71</v>
      </c>
      <c r="S90" s="226" t="s">
        <v>153</v>
      </c>
      <c r="T90" s="226" t="s">
        <v>285</v>
      </c>
      <c r="U90" s="226" t="s">
        <v>245</v>
      </c>
      <c r="V90" s="226"/>
      <c r="W90" s="227"/>
      <c r="X90" s="228" t="b">
        <f t="shared" si="31"/>
        <v>0</v>
      </c>
      <c r="Y90" s="228" t="b">
        <f t="shared" si="32"/>
        <v>0</v>
      </c>
      <c r="Z90" s="228" t="b">
        <f t="shared" si="33"/>
        <v>0</v>
      </c>
      <c r="AA90" s="228" t="b">
        <f t="shared" ref="AA90:AA91" si="49">+V90=G90</f>
        <v>1</v>
      </c>
      <c r="AB90" s="229"/>
      <c r="AE90" s="230">
        <f t="shared" si="35"/>
        <v>-778.70999999999913</v>
      </c>
      <c r="AG90" s="235"/>
      <c r="AH90" s="230"/>
    </row>
    <row r="91" spans="1:34" s="228" customFormat="1" ht="15">
      <c r="A91" s="196"/>
      <c r="B91" s="225" t="e">
        <f>+CONCATENATE(#REF!,#REF!,#REF!,#REF!)</f>
        <v>#REF!</v>
      </c>
      <c r="C91" s="231" t="s">
        <v>152</v>
      </c>
      <c r="D91" s="256" t="s">
        <v>294</v>
      </c>
      <c r="E91" s="256" t="s">
        <v>329</v>
      </c>
      <c r="F91" s="256" t="s">
        <v>264</v>
      </c>
      <c r="G91" s="256"/>
      <c r="H91" s="233" t="str">
        <f t="shared" si="38"/>
        <v>2931</v>
      </c>
      <c r="I91" s="233" t="str">
        <f t="shared" si="39"/>
        <v>1</v>
      </c>
      <c r="J91" s="233" t="str">
        <f t="shared" si="40"/>
        <v>1</v>
      </c>
      <c r="K91" s="233" t="str">
        <f t="shared" si="43"/>
        <v>00</v>
      </c>
      <c r="L91" s="232">
        <v>48000</v>
      </c>
      <c r="M91" s="232">
        <v>48000</v>
      </c>
      <c r="N91" s="246">
        <v>20000</v>
      </c>
      <c r="O91" s="232">
        <v>0</v>
      </c>
      <c r="P91" s="232">
        <v>0</v>
      </c>
      <c r="Q91" s="232">
        <f t="shared" si="37"/>
        <v>0</v>
      </c>
      <c r="R91" s="232">
        <f t="shared" si="36"/>
        <v>0</v>
      </c>
      <c r="S91" s="226" t="s">
        <v>153</v>
      </c>
      <c r="T91" s="226" t="s">
        <v>154</v>
      </c>
      <c r="U91" s="226" t="s">
        <v>245</v>
      </c>
      <c r="V91" s="226"/>
      <c r="W91" s="227"/>
      <c r="X91" s="228" t="b">
        <f t="shared" si="31"/>
        <v>0</v>
      </c>
      <c r="Y91" s="228" t="b">
        <f t="shared" si="32"/>
        <v>0</v>
      </c>
      <c r="Z91" s="228" t="b">
        <f t="shared" si="33"/>
        <v>0</v>
      </c>
      <c r="AA91" s="228" t="b">
        <f t="shared" si="49"/>
        <v>1</v>
      </c>
      <c r="AB91" s="229">
        <f>Q111-W91</f>
        <v>0</v>
      </c>
      <c r="AE91" s="230">
        <f t="shared" si="35"/>
        <v>0</v>
      </c>
      <c r="AG91" s="235"/>
      <c r="AH91" s="230"/>
    </row>
    <row r="92" spans="1:34" s="228" customFormat="1" ht="15">
      <c r="A92" s="196"/>
      <c r="B92" s="225" t="str">
        <f>+CONCATENATE(D110,E110,F110,G110)</f>
        <v>221274K02315OZ34247121A7</v>
      </c>
      <c r="C92" s="231" t="s">
        <v>152</v>
      </c>
      <c r="D92" s="256" t="s">
        <v>295</v>
      </c>
      <c r="E92" s="256" t="s">
        <v>325</v>
      </c>
      <c r="F92" s="256" t="s">
        <v>265</v>
      </c>
      <c r="G92" s="256"/>
      <c r="H92" s="233" t="str">
        <f t="shared" si="38"/>
        <v>2941</v>
      </c>
      <c r="I92" s="233" t="str">
        <f t="shared" si="39"/>
        <v>1</v>
      </c>
      <c r="J92" s="233" t="str">
        <f t="shared" si="40"/>
        <v>1</v>
      </c>
      <c r="K92" s="233" t="str">
        <f t="shared" si="43"/>
        <v>00</v>
      </c>
      <c r="L92" s="232">
        <v>300000</v>
      </c>
      <c r="M92" s="232">
        <v>300000</v>
      </c>
      <c r="N92" s="246">
        <v>300000</v>
      </c>
      <c r="O92" s="232">
        <v>0</v>
      </c>
      <c r="P92" s="232">
        <v>0</v>
      </c>
      <c r="Q92" s="232">
        <f t="shared" si="37"/>
        <v>0</v>
      </c>
      <c r="R92" s="232">
        <f t="shared" si="36"/>
        <v>0</v>
      </c>
      <c r="S92" s="226" t="s">
        <v>140</v>
      </c>
      <c r="T92" s="226" t="s">
        <v>161</v>
      </c>
      <c r="U92" s="226" t="s">
        <v>245</v>
      </c>
      <c r="V92" s="226"/>
      <c r="W92" s="227"/>
      <c r="X92" s="228" t="b">
        <f t="shared" si="31"/>
        <v>0</v>
      </c>
      <c r="Y92" s="228" t="b">
        <f t="shared" si="32"/>
        <v>0</v>
      </c>
      <c r="Z92" s="228" t="b">
        <f t="shared" si="33"/>
        <v>0</v>
      </c>
      <c r="AA92" s="228" t="b">
        <f t="shared" ref="AA92:AA96" si="50">+V92=G92</f>
        <v>1</v>
      </c>
      <c r="AB92" s="229" t="e">
        <f>#REF!-W92</f>
        <v>#REF!</v>
      </c>
      <c r="AE92" s="230">
        <f t="shared" si="35"/>
        <v>0</v>
      </c>
      <c r="AG92" s="235"/>
      <c r="AH92" s="230"/>
    </row>
    <row r="93" spans="1:34" s="228" customFormat="1" ht="15">
      <c r="A93" s="196"/>
      <c r="B93" s="225" t="str">
        <f>+CONCATENATE(D111,E111,F111,G111)</f>
        <v>221313M00115O240247121A7</v>
      </c>
      <c r="C93" s="231" t="s">
        <v>152</v>
      </c>
      <c r="D93" s="256" t="s">
        <v>295</v>
      </c>
      <c r="E93" s="256" t="s">
        <v>325</v>
      </c>
      <c r="F93" s="256" t="s">
        <v>324</v>
      </c>
      <c r="G93" s="256"/>
      <c r="H93" s="233" t="str">
        <f t="shared" si="38"/>
        <v>2961</v>
      </c>
      <c r="I93" s="233" t="str">
        <f t="shared" si="39"/>
        <v>1</v>
      </c>
      <c r="J93" s="233" t="str">
        <f t="shared" si="40"/>
        <v>1</v>
      </c>
      <c r="K93" s="233" t="str">
        <f t="shared" si="43"/>
        <v>00</v>
      </c>
      <c r="L93" s="232">
        <v>11000000</v>
      </c>
      <c r="M93" s="232">
        <v>11000000</v>
      </c>
      <c r="N93" s="246">
        <v>8500000</v>
      </c>
      <c r="O93" s="232">
        <v>0</v>
      </c>
      <c r="P93" s="232">
        <v>0</v>
      </c>
      <c r="Q93" s="232">
        <f t="shared" si="37"/>
        <v>0</v>
      </c>
      <c r="R93" s="232">
        <f t="shared" si="36"/>
        <v>0</v>
      </c>
      <c r="S93" s="226" t="s">
        <v>141</v>
      </c>
      <c r="T93" s="226" t="s">
        <v>161</v>
      </c>
      <c r="U93" s="226" t="s">
        <v>245</v>
      </c>
      <c r="V93" s="226"/>
      <c r="W93" s="227"/>
      <c r="X93" s="228" t="b">
        <f t="shared" si="31"/>
        <v>0</v>
      </c>
      <c r="Y93" s="228" t="b">
        <f t="shared" si="32"/>
        <v>0</v>
      </c>
      <c r="Z93" s="228" t="b">
        <f t="shared" si="33"/>
        <v>0</v>
      </c>
      <c r="AA93" s="228" t="b">
        <f t="shared" si="50"/>
        <v>1</v>
      </c>
      <c r="AB93" s="229" t="e">
        <f>#REF!-W93</f>
        <v>#REF!</v>
      </c>
      <c r="AE93" s="230">
        <f t="shared" si="35"/>
        <v>0</v>
      </c>
      <c r="AG93" s="235"/>
      <c r="AH93" s="230"/>
    </row>
    <row r="94" spans="1:34" s="228" customFormat="1" ht="15">
      <c r="A94" s="196"/>
      <c r="B94" s="225" t="e">
        <f>+CONCATENATE(#REF!,#REF!,#REF!,#REF!)</f>
        <v>#REF!</v>
      </c>
      <c r="C94" s="231" t="s">
        <v>152</v>
      </c>
      <c r="D94" s="256" t="s">
        <v>290</v>
      </c>
      <c r="E94" s="256" t="s">
        <v>326</v>
      </c>
      <c r="F94" s="256" t="s">
        <v>388</v>
      </c>
      <c r="G94" s="256"/>
      <c r="H94" s="233" t="str">
        <f t="shared" si="38"/>
        <v>2981</v>
      </c>
      <c r="I94" s="233" t="str">
        <f t="shared" si="39"/>
        <v>1</v>
      </c>
      <c r="J94" s="233" t="str">
        <f t="shared" si="40"/>
        <v>1</v>
      </c>
      <c r="K94" s="233" t="str">
        <f t="shared" si="43"/>
        <v>00</v>
      </c>
      <c r="L94" s="232">
        <v>0</v>
      </c>
      <c r="M94" s="232">
        <v>8500</v>
      </c>
      <c r="N94" s="246">
        <v>8500</v>
      </c>
      <c r="O94" s="232">
        <v>0</v>
      </c>
      <c r="P94" s="232">
        <v>0</v>
      </c>
      <c r="Q94" s="232">
        <f t="shared" si="37"/>
        <v>0</v>
      </c>
      <c r="R94" s="232">
        <f t="shared" si="36"/>
        <v>0</v>
      </c>
      <c r="S94" s="226" t="s">
        <v>170</v>
      </c>
      <c r="T94" s="226" t="s">
        <v>217</v>
      </c>
      <c r="U94" s="226" t="s">
        <v>245</v>
      </c>
      <c r="V94" s="226"/>
      <c r="W94" s="227"/>
      <c r="X94" s="228" t="b">
        <f t="shared" si="31"/>
        <v>0</v>
      </c>
      <c r="Y94" s="228" t="b">
        <f t="shared" si="32"/>
        <v>0</v>
      </c>
      <c r="Z94" s="228" t="b">
        <f t="shared" si="33"/>
        <v>0</v>
      </c>
      <c r="AA94" s="228" t="b">
        <f t="shared" si="50"/>
        <v>1</v>
      </c>
      <c r="AB94" s="229">
        <f>Q112-W94</f>
        <v>0</v>
      </c>
      <c r="AE94" s="230">
        <f t="shared" si="35"/>
        <v>-8500</v>
      </c>
      <c r="AG94" s="235"/>
      <c r="AH94" s="230"/>
    </row>
    <row r="95" spans="1:34" s="228" customFormat="1" ht="15">
      <c r="A95" s="196"/>
      <c r="B95" s="225" t="e">
        <f>+CONCATENATE(#REF!,#REF!,#REF!,#REF!)</f>
        <v>#REF!</v>
      </c>
      <c r="C95" s="231" t="s">
        <v>152</v>
      </c>
      <c r="D95" s="256" t="s">
        <v>295</v>
      </c>
      <c r="E95" s="256" t="s">
        <v>325</v>
      </c>
      <c r="F95" s="256" t="s">
        <v>393</v>
      </c>
      <c r="G95" s="256"/>
      <c r="H95" s="233" t="str">
        <f t="shared" si="38"/>
        <v>2991</v>
      </c>
      <c r="I95" s="233" t="str">
        <f t="shared" si="39"/>
        <v>1</v>
      </c>
      <c r="J95" s="233" t="str">
        <f t="shared" si="40"/>
        <v>1</v>
      </c>
      <c r="K95" s="233" t="str">
        <f t="shared" si="43"/>
        <v>00</v>
      </c>
      <c r="L95" s="232">
        <v>0</v>
      </c>
      <c r="M95" s="232">
        <v>17690</v>
      </c>
      <c r="N95" s="246">
        <v>17690</v>
      </c>
      <c r="O95" s="232">
        <v>0</v>
      </c>
      <c r="P95" s="232">
        <v>17690</v>
      </c>
      <c r="Q95" s="232">
        <f t="shared" si="37"/>
        <v>17690</v>
      </c>
      <c r="R95" s="232">
        <f t="shared" si="36"/>
        <v>17690</v>
      </c>
      <c r="S95" s="226" t="s">
        <v>170</v>
      </c>
      <c r="T95" s="226" t="s">
        <v>159</v>
      </c>
      <c r="U95" s="226" t="s">
        <v>245</v>
      </c>
      <c r="V95" s="226"/>
      <c r="W95" s="227"/>
      <c r="X95" s="228" t="b">
        <f t="shared" si="31"/>
        <v>0</v>
      </c>
      <c r="Y95" s="228" t="b">
        <f t="shared" si="32"/>
        <v>0</v>
      </c>
      <c r="Z95" s="228" t="b">
        <f t="shared" si="33"/>
        <v>0</v>
      </c>
      <c r="AA95" s="228" t="b">
        <f t="shared" si="50"/>
        <v>1</v>
      </c>
      <c r="AB95" s="229" t="e">
        <f>#REF!-W95</f>
        <v>#REF!</v>
      </c>
      <c r="AE95" s="230">
        <f t="shared" si="35"/>
        <v>-17690</v>
      </c>
      <c r="AG95" s="235"/>
      <c r="AH95" s="230"/>
    </row>
    <row r="96" spans="1:34" s="228" customFormat="1" ht="15">
      <c r="A96" s="196"/>
      <c r="B96" s="225" t="str">
        <f>+CONCATENATE(D112,E112,F112,G112)</f>
        <v>221313M00115O240248121A7</v>
      </c>
      <c r="C96" s="231" t="s">
        <v>152</v>
      </c>
      <c r="D96" s="256" t="s">
        <v>295</v>
      </c>
      <c r="E96" s="256" t="s">
        <v>325</v>
      </c>
      <c r="F96" s="256" t="s">
        <v>298</v>
      </c>
      <c r="G96" s="256"/>
      <c r="H96" s="233" t="str">
        <f t="shared" si="38"/>
        <v>2419</v>
      </c>
      <c r="I96" s="233" t="str">
        <f t="shared" si="39"/>
        <v>2</v>
      </c>
      <c r="J96" s="233" t="str">
        <f t="shared" si="40"/>
        <v>1</v>
      </c>
      <c r="K96" s="233" t="str">
        <f t="shared" si="43"/>
        <v>A7</v>
      </c>
      <c r="L96" s="232">
        <v>20000</v>
      </c>
      <c r="M96" s="232">
        <v>20000</v>
      </c>
      <c r="N96" s="246">
        <v>20000</v>
      </c>
      <c r="O96" s="232">
        <v>0</v>
      </c>
      <c r="P96" s="232">
        <v>0</v>
      </c>
      <c r="Q96" s="232">
        <f t="shared" si="37"/>
        <v>0</v>
      </c>
      <c r="R96" s="232">
        <f t="shared" si="36"/>
        <v>0</v>
      </c>
      <c r="S96" s="226" t="s">
        <v>155</v>
      </c>
      <c r="T96" s="226" t="s">
        <v>154</v>
      </c>
      <c r="U96" s="226" t="s">
        <v>245</v>
      </c>
      <c r="V96" s="226"/>
      <c r="W96" s="227"/>
      <c r="X96" s="228" t="b">
        <f t="shared" si="31"/>
        <v>0</v>
      </c>
      <c r="Y96" s="228" t="b">
        <f t="shared" si="32"/>
        <v>0</v>
      </c>
      <c r="Z96" s="228" t="b">
        <f t="shared" si="33"/>
        <v>0</v>
      </c>
      <c r="AA96" s="228" t="b">
        <f t="shared" si="50"/>
        <v>1</v>
      </c>
      <c r="AB96" s="229">
        <f>Q113-W96</f>
        <v>0</v>
      </c>
      <c r="AE96" s="230">
        <f t="shared" si="35"/>
        <v>0</v>
      </c>
      <c r="AG96" s="235"/>
      <c r="AH96" s="230"/>
    </row>
    <row r="97" spans="1:34" s="228" customFormat="1" ht="15">
      <c r="A97" s="196"/>
      <c r="B97" s="225"/>
      <c r="C97" s="231" t="s">
        <v>152</v>
      </c>
      <c r="D97" s="256" t="s">
        <v>297</v>
      </c>
      <c r="E97" s="256" t="s">
        <v>325</v>
      </c>
      <c r="F97" s="256" t="s">
        <v>299</v>
      </c>
      <c r="G97" s="256"/>
      <c r="H97" s="233" t="str">
        <f t="shared" si="38"/>
        <v>2421</v>
      </c>
      <c r="I97" s="233" t="str">
        <f t="shared" si="39"/>
        <v>2</v>
      </c>
      <c r="J97" s="233" t="str">
        <f t="shared" si="40"/>
        <v>1</v>
      </c>
      <c r="K97" s="233" t="str">
        <f t="shared" si="43"/>
        <v>A7</v>
      </c>
      <c r="L97" s="232">
        <v>1000000</v>
      </c>
      <c r="M97" s="232">
        <v>1000000</v>
      </c>
      <c r="N97" s="246">
        <v>666667</v>
      </c>
      <c r="O97" s="232">
        <v>0</v>
      </c>
      <c r="P97" s="232">
        <v>0</v>
      </c>
      <c r="Q97" s="232">
        <f t="shared" si="37"/>
        <v>0</v>
      </c>
      <c r="R97" s="232">
        <f t="shared" si="36"/>
        <v>0</v>
      </c>
      <c r="S97" s="226" t="s">
        <v>160</v>
      </c>
      <c r="T97" s="226" t="s">
        <v>171</v>
      </c>
      <c r="U97" s="226" t="s">
        <v>246</v>
      </c>
      <c r="V97" s="226"/>
      <c r="W97" s="227"/>
      <c r="X97" s="228" t="b">
        <f t="shared" si="31"/>
        <v>0</v>
      </c>
      <c r="Y97" s="228" t="b">
        <f t="shared" si="32"/>
        <v>0</v>
      </c>
      <c r="Z97" s="228" t="b">
        <f t="shared" si="33"/>
        <v>0</v>
      </c>
      <c r="AA97" s="228" t="b">
        <f t="shared" ref="AA97:AA101" si="51">+V97=G97</f>
        <v>1</v>
      </c>
      <c r="AB97" s="229"/>
      <c r="AE97" s="230">
        <f t="shared" si="35"/>
        <v>0</v>
      </c>
      <c r="AG97" s="235"/>
      <c r="AH97" s="230"/>
    </row>
    <row r="98" spans="1:34" s="228" customFormat="1" ht="15">
      <c r="A98" s="196"/>
      <c r="B98" s="225"/>
      <c r="C98" s="231" t="s">
        <v>152</v>
      </c>
      <c r="D98" s="256" t="s">
        <v>141</v>
      </c>
      <c r="E98" s="256" t="s">
        <v>325</v>
      </c>
      <c r="F98" s="256" t="s">
        <v>300</v>
      </c>
      <c r="G98" s="256"/>
      <c r="H98" s="233" t="str">
        <f t="shared" si="38"/>
        <v>2441</v>
      </c>
      <c r="I98" s="233" t="str">
        <f t="shared" si="39"/>
        <v>2</v>
      </c>
      <c r="J98" s="233" t="str">
        <f t="shared" si="40"/>
        <v>1</v>
      </c>
      <c r="K98" s="233" t="str">
        <f t="shared" si="43"/>
        <v>A7</v>
      </c>
      <c r="L98" s="232">
        <v>200000</v>
      </c>
      <c r="M98" s="232">
        <v>200000</v>
      </c>
      <c r="N98" s="246">
        <v>200000</v>
      </c>
      <c r="O98" s="232">
        <v>0</v>
      </c>
      <c r="P98" s="232">
        <v>0</v>
      </c>
      <c r="Q98" s="232">
        <f t="shared" si="37"/>
        <v>0</v>
      </c>
      <c r="R98" s="232">
        <f t="shared" si="36"/>
        <v>0</v>
      </c>
      <c r="S98" s="226" t="s">
        <v>149</v>
      </c>
      <c r="T98" s="226" t="s">
        <v>169</v>
      </c>
      <c r="U98" s="226" t="s">
        <v>246</v>
      </c>
      <c r="V98" s="226"/>
      <c r="W98" s="227"/>
      <c r="X98" s="228" t="b">
        <f t="shared" si="31"/>
        <v>0</v>
      </c>
      <c r="Y98" s="228" t="b">
        <f t="shared" si="32"/>
        <v>0</v>
      </c>
      <c r="Z98" s="228" t="b">
        <f t="shared" si="33"/>
        <v>0</v>
      </c>
      <c r="AA98" s="228" t="b">
        <f t="shared" si="51"/>
        <v>1</v>
      </c>
      <c r="AB98" s="229"/>
      <c r="AE98" s="230">
        <f t="shared" si="35"/>
        <v>0</v>
      </c>
      <c r="AG98" s="235"/>
      <c r="AH98" s="230"/>
    </row>
    <row r="99" spans="1:34" s="228" customFormat="1" ht="15">
      <c r="A99" s="196"/>
      <c r="B99" s="225" t="e">
        <f>+CONCATENATE(#REF!,#REF!,#REF!,#REF!)</f>
        <v>#REF!</v>
      </c>
      <c r="C99" s="231" t="s">
        <v>152</v>
      </c>
      <c r="D99" s="256" t="s">
        <v>297</v>
      </c>
      <c r="E99" s="256" t="s">
        <v>325</v>
      </c>
      <c r="F99" s="256" t="s">
        <v>300</v>
      </c>
      <c r="G99" s="256"/>
      <c r="H99" s="233" t="str">
        <f t="shared" si="38"/>
        <v>2441</v>
      </c>
      <c r="I99" s="233" t="str">
        <f t="shared" si="39"/>
        <v>2</v>
      </c>
      <c r="J99" s="233" t="str">
        <f t="shared" si="40"/>
        <v>1</v>
      </c>
      <c r="K99" s="233" t="str">
        <f t="shared" si="43"/>
        <v>A7</v>
      </c>
      <c r="L99" s="232">
        <v>250000</v>
      </c>
      <c r="M99" s="232">
        <v>250000</v>
      </c>
      <c r="N99" s="246">
        <v>200000</v>
      </c>
      <c r="O99" s="232">
        <v>0</v>
      </c>
      <c r="P99" s="232">
        <v>0</v>
      </c>
      <c r="Q99" s="232">
        <f t="shared" si="37"/>
        <v>0</v>
      </c>
      <c r="R99" s="232">
        <f t="shared" si="36"/>
        <v>0</v>
      </c>
      <c r="S99" s="226" t="s">
        <v>147</v>
      </c>
      <c r="T99" s="226" t="s">
        <v>159</v>
      </c>
      <c r="U99" s="226" t="s">
        <v>246</v>
      </c>
      <c r="V99" s="226"/>
      <c r="W99" s="227"/>
      <c r="X99" s="228" t="b">
        <f t="shared" si="31"/>
        <v>0</v>
      </c>
      <c r="Y99" s="228" t="b">
        <f t="shared" si="32"/>
        <v>0</v>
      </c>
      <c r="Z99" s="228" t="b">
        <f t="shared" si="33"/>
        <v>0</v>
      </c>
      <c r="AA99" s="228" t="b">
        <f t="shared" si="51"/>
        <v>1</v>
      </c>
      <c r="AB99" s="229">
        <f>Q115-W99</f>
        <v>0</v>
      </c>
      <c r="AE99" s="230">
        <f t="shared" si="35"/>
        <v>0</v>
      </c>
      <c r="AG99" s="235"/>
      <c r="AH99" s="230"/>
    </row>
    <row r="100" spans="1:34" s="228" customFormat="1" ht="15">
      <c r="A100" s="196"/>
      <c r="B100" s="225" t="str">
        <f>+CONCATENATE(D113,E113,F113,G113)</f>
        <v>172002N00115O240249121A7</v>
      </c>
      <c r="C100" s="231" t="s">
        <v>152</v>
      </c>
      <c r="D100" s="256" t="s">
        <v>295</v>
      </c>
      <c r="E100" s="256" t="s">
        <v>325</v>
      </c>
      <c r="F100" s="256" t="s">
        <v>300</v>
      </c>
      <c r="G100" s="256"/>
      <c r="H100" s="233" t="str">
        <f t="shared" si="38"/>
        <v>2441</v>
      </c>
      <c r="I100" s="233" t="str">
        <f t="shared" si="39"/>
        <v>2</v>
      </c>
      <c r="J100" s="233" t="str">
        <f t="shared" si="40"/>
        <v>1</v>
      </c>
      <c r="K100" s="233" t="str">
        <f t="shared" si="43"/>
        <v>A7</v>
      </c>
      <c r="L100" s="232">
        <v>100000</v>
      </c>
      <c r="M100" s="232">
        <v>100000</v>
      </c>
      <c r="N100" s="246">
        <v>100000</v>
      </c>
      <c r="O100" s="232">
        <v>0</v>
      </c>
      <c r="P100" s="232">
        <v>0</v>
      </c>
      <c r="Q100" s="232">
        <f t="shared" si="37"/>
        <v>0</v>
      </c>
      <c r="R100" s="232">
        <f t="shared" si="36"/>
        <v>0</v>
      </c>
      <c r="S100" s="226" t="s">
        <v>148</v>
      </c>
      <c r="T100" s="226" t="s">
        <v>159</v>
      </c>
      <c r="U100" s="226" t="s">
        <v>246</v>
      </c>
      <c r="V100" s="226"/>
      <c r="W100" s="227"/>
      <c r="X100" s="228" t="b">
        <f t="shared" si="31"/>
        <v>0</v>
      </c>
      <c r="Y100" s="228" t="b">
        <f t="shared" si="32"/>
        <v>0</v>
      </c>
      <c r="Z100" s="228" t="b">
        <f t="shared" si="33"/>
        <v>0</v>
      </c>
      <c r="AA100" s="228" t="b">
        <f t="shared" si="51"/>
        <v>1</v>
      </c>
      <c r="AB100" s="229">
        <f>Q116-W100</f>
        <v>0</v>
      </c>
      <c r="AE100" s="230">
        <f t="shared" si="35"/>
        <v>0</v>
      </c>
      <c r="AG100" s="235"/>
      <c r="AH100" s="230"/>
    </row>
    <row r="101" spans="1:34" s="228" customFormat="1" ht="15">
      <c r="A101" s="196"/>
      <c r="B101" s="225" t="str">
        <f>+CONCATENATE(D115,E115,F115,G115)</f>
        <v>242218E18815O240249121A7</v>
      </c>
      <c r="C101" s="231" t="s">
        <v>152</v>
      </c>
      <c r="D101" s="256" t="s">
        <v>294</v>
      </c>
      <c r="E101" s="256" t="s">
        <v>329</v>
      </c>
      <c r="F101" s="256" t="s">
        <v>300</v>
      </c>
      <c r="G101" s="256"/>
      <c r="H101" s="233" t="str">
        <f t="shared" si="38"/>
        <v>2441</v>
      </c>
      <c r="I101" s="233" t="str">
        <f t="shared" si="39"/>
        <v>2</v>
      </c>
      <c r="J101" s="233" t="str">
        <f t="shared" si="40"/>
        <v>1</v>
      </c>
      <c r="K101" s="233" t="str">
        <f t="shared" si="43"/>
        <v>A7</v>
      </c>
      <c r="L101" s="232">
        <v>120000</v>
      </c>
      <c r="M101" s="232">
        <v>120000</v>
      </c>
      <c r="N101" s="246">
        <v>60000</v>
      </c>
      <c r="O101" s="232">
        <v>0</v>
      </c>
      <c r="P101" s="232">
        <v>0</v>
      </c>
      <c r="Q101" s="232">
        <f t="shared" si="37"/>
        <v>0</v>
      </c>
      <c r="R101" s="232">
        <f t="shared" si="36"/>
        <v>0</v>
      </c>
      <c r="S101" s="226" t="s">
        <v>153</v>
      </c>
      <c r="T101" s="226" t="s">
        <v>154</v>
      </c>
      <c r="U101" s="226" t="s">
        <v>247</v>
      </c>
      <c r="V101" s="226"/>
      <c r="W101" s="227"/>
      <c r="X101" s="228" t="b">
        <f t="shared" si="31"/>
        <v>0</v>
      </c>
      <c r="Y101" s="228" t="b">
        <f t="shared" si="32"/>
        <v>0</v>
      </c>
      <c r="Z101" s="228" t="b">
        <f t="shared" si="33"/>
        <v>0</v>
      </c>
      <c r="AA101" s="228" t="b">
        <f t="shared" si="51"/>
        <v>1</v>
      </c>
      <c r="AB101" s="229">
        <f>Q118-W101</f>
        <v>0</v>
      </c>
      <c r="AE101" s="230">
        <f t="shared" si="35"/>
        <v>0</v>
      </c>
      <c r="AG101" s="235"/>
      <c r="AH101" s="230"/>
    </row>
    <row r="102" spans="1:34" s="228" customFormat="1" ht="15">
      <c r="A102" s="196"/>
      <c r="B102" s="225"/>
      <c r="C102" s="231" t="s">
        <v>152</v>
      </c>
      <c r="D102" s="256" t="s">
        <v>294</v>
      </c>
      <c r="E102" s="256" t="s">
        <v>327</v>
      </c>
      <c r="F102" s="256" t="s">
        <v>301</v>
      </c>
      <c r="G102" s="256"/>
      <c r="H102" s="233" t="str">
        <f t="shared" si="38"/>
        <v>2451</v>
      </c>
      <c r="I102" s="233" t="str">
        <f t="shared" si="39"/>
        <v>2</v>
      </c>
      <c r="J102" s="233" t="str">
        <f t="shared" si="40"/>
        <v>1</v>
      </c>
      <c r="K102" s="233" t="str">
        <f t="shared" si="43"/>
        <v>A7</v>
      </c>
      <c r="L102" s="232">
        <v>123100</v>
      </c>
      <c r="M102" s="232">
        <v>123100</v>
      </c>
      <c r="N102" s="246">
        <v>123100</v>
      </c>
      <c r="O102" s="232">
        <v>0</v>
      </c>
      <c r="P102" s="232">
        <v>0</v>
      </c>
      <c r="Q102" s="232">
        <f t="shared" si="37"/>
        <v>0</v>
      </c>
      <c r="R102" s="232">
        <f t="shared" si="36"/>
        <v>0</v>
      </c>
      <c r="S102" s="226" t="s">
        <v>153</v>
      </c>
      <c r="T102" s="226" t="s">
        <v>286</v>
      </c>
      <c r="U102" s="226" t="s">
        <v>247</v>
      </c>
      <c r="V102" s="226"/>
      <c r="W102" s="227"/>
      <c r="X102" s="228" t="b">
        <f t="shared" si="31"/>
        <v>0</v>
      </c>
      <c r="Y102" s="228" t="b">
        <f t="shared" si="32"/>
        <v>0</v>
      </c>
      <c r="Z102" s="228" t="b">
        <f t="shared" si="33"/>
        <v>0</v>
      </c>
      <c r="AA102" s="228" t="b">
        <f t="shared" ref="AA102:AA103" si="52">+V102=G102</f>
        <v>1</v>
      </c>
      <c r="AB102" s="229"/>
      <c r="AE102" s="230">
        <f t="shared" si="35"/>
        <v>0</v>
      </c>
      <c r="AG102" s="235"/>
      <c r="AH102" s="230"/>
    </row>
    <row r="103" spans="1:34" s="228" customFormat="1" ht="15">
      <c r="A103" s="196"/>
      <c r="B103" s="225" t="str">
        <f>+CONCATENATE(D116,E116,F116,G116)</f>
        <v>242218E18815OG40249121A7</v>
      </c>
      <c r="C103" s="231" t="s">
        <v>152</v>
      </c>
      <c r="D103" s="256" t="s">
        <v>295</v>
      </c>
      <c r="E103" s="256" t="s">
        <v>325</v>
      </c>
      <c r="F103" s="256" t="s">
        <v>302</v>
      </c>
      <c r="G103" s="256"/>
      <c r="H103" s="233" t="str">
        <f t="shared" si="38"/>
        <v>2461</v>
      </c>
      <c r="I103" s="233" t="str">
        <f t="shared" si="39"/>
        <v>2</v>
      </c>
      <c r="J103" s="233" t="str">
        <f t="shared" si="40"/>
        <v>1</v>
      </c>
      <c r="K103" s="233" t="str">
        <f t="shared" si="43"/>
        <v>A7</v>
      </c>
      <c r="L103" s="232">
        <v>100000</v>
      </c>
      <c r="M103" s="232">
        <v>100000</v>
      </c>
      <c r="N103" s="246">
        <v>100000</v>
      </c>
      <c r="O103" s="232">
        <v>0</v>
      </c>
      <c r="P103" s="232">
        <v>0</v>
      </c>
      <c r="Q103" s="232">
        <f t="shared" si="37"/>
        <v>0</v>
      </c>
      <c r="R103" s="232">
        <f t="shared" si="36"/>
        <v>0</v>
      </c>
      <c r="S103" s="226" t="s">
        <v>140</v>
      </c>
      <c r="T103" s="226" t="s">
        <v>161</v>
      </c>
      <c r="U103" s="226" t="s">
        <v>247</v>
      </c>
      <c r="V103" s="226"/>
      <c r="W103" s="227"/>
      <c r="X103" s="228" t="b">
        <f t="shared" si="31"/>
        <v>0</v>
      </c>
      <c r="Y103" s="228" t="b">
        <f t="shared" si="32"/>
        <v>0</v>
      </c>
      <c r="Z103" s="228" t="b">
        <f t="shared" si="33"/>
        <v>0</v>
      </c>
      <c r="AA103" s="228" t="b">
        <f t="shared" si="52"/>
        <v>1</v>
      </c>
      <c r="AB103" s="229">
        <f>Q119-W103</f>
        <v>0</v>
      </c>
      <c r="AE103" s="230">
        <f t="shared" si="35"/>
        <v>0</v>
      </c>
      <c r="AG103" s="235"/>
      <c r="AH103" s="230"/>
    </row>
    <row r="104" spans="1:34" s="228" customFormat="1" ht="15">
      <c r="A104" s="196"/>
      <c r="B104" s="225" t="str">
        <f>+CONCATENATE(D118,E118,F118,G118)</f>
        <v>226321E18715O340256121A7</v>
      </c>
      <c r="C104" s="231" t="s">
        <v>152</v>
      </c>
      <c r="D104" s="256" t="s">
        <v>290</v>
      </c>
      <c r="E104" s="256" t="s">
        <v>329</v>
      </c>
      <c r="F104" s="256" t="s">
        <v>302</v>
      </c>
      <c r="G104" s="256"/>
      <c r="H104" s="233" t="str">
        <f t="shared" si="38"/>
        <v>2461</v>
      </c>
      <c r="I104" s="233" t="str">
        <f t="shared" si="39"/>
        <v>2</v>
      </c>
      <c r="J104" s="233" t="str">
        <f t="shared" si="40"/>
        <v>1</v>
      </c>
      <c r="K104" s="233" t="str">
        <f t="shared" si="43"/>
        <v>A7</v>
      </c>
      <c r="L104" s="232">
        <v>0</v>
      </c>
      <c r="M104" s="232">
        <v>700000</v>
      </c>
      <c r="N104" s="246">
        <v>700000</v>
      </c>
      <c r="O104" s="232">
        <v>700000</v>
      </c>
      <c r="P104" s="232">
        <v>0</v>
      </c>
      <c r="Q104" s="232">
        <f t="shared" si="37"/>
        <v>700000</v>
      </c>
      <c r="R104" s="232">
        <f t="shared" si="36"/>
        <v>700000</v>
      </c>
      <c r="S104" s="226" t="s">
        <v>155</v>
      </c>
      <c r="T104" s="226" t="s">
        <v>154</v>
      </c>
      <c r="U104" s="226" t="s">
        <v>247</v>
      </c>
      <c r="V104" s="226"/>
      <c r="W104" s="227"/>
      <c r="X104" s="228" t="b">
        <f t="shared" si="31"/>
        <v>0</v>
      </c>
      <c r="Y104" s="228" t="b">
        <f t="shared" si="32"/>
        <v>0</v>
      </c>
      <c r="Z104" s="228" t="b">
        <f t="shared" si="33"/>
        <v>0</v>
      </c>
      <c r="AA104" s="228" t="b">
        <f t="shared" ref="AA104:AA107" si="53">+V104=G104</f>
        <v>1</v>
      </c>
      <c r="AB104" s="229">
        <f>Q120-W104</f>
        <v>0</v>
      </c>
      <c r="AE104" s="230">
        <f t="shared" si="35"/>
        <v>-700000</v>
      </c>
      <c r="AG104" s="235"/>
      <c r="AH104" s="230"/>
    </row>
    <row r="105" spans="1:34" s="228" customFormat="1" ht="15">
      <c r="A105" s="196"/>
      <c r="B105" s="225" t="str">
        <f>+CONCATENATE(D119,E119,F119,G119)</f>
        <v>172002N00115O240291121A7</v>
      </c>
      <c r="C105" s="231" t="s">
        <v>152</v>
      </c>
      <c r="D105" s="256" t="s">
        <v>290</v>
      </c>
      <c r="E105" s="256" t="s">
        <v>326</v>
      </c>
      <c r="F105" s="256" t="s">
        <v>302</v>
      </c>
      <c r="G105" s="256"/>
      <c r="H105" s="233" t="str">
        <f t="shared" si="38"/>
        <v>2461</v>
      </c>
      <c r="I105" s="233" t="str">
        <f t="shared" si="39"/>
        <v>2</v>
      </c>
      <c r="J105" s="233" t="str">
        <f t="shared" si="40"/>
        <v>1</v>
      </c>
      <c r="K105" s="233" t="str">
        <f t="shared" si="43"/>
        <v>A7</v>
      </c>
      <c r="L105" s="232">
        <v>22000</v>
      </c>
      <c r="M105" s="232">
        <v>60000</v>
      </c>
      <c r="N105" s="246">
        <v>60000</v>
      </c>
      <c r="O105" s="232">
        <v>0</v>
      </c>
      <c r="P105" s="232">
        <v>0</v>
      </c>
      <c r="Q105" s="232">
        <f t="shared" si="37"/>
        <v>0</v>
      </c>
      <c r="R105" s="232">
        <f t="shared" si="36"/>
        <v>0</v>
      </c>
      <c r="S105" s="226" t="s">
        <v>162</v>
      </c>
      <c r="T105" s="226" t="s">
        <v>161</v>
      </c>
      <c r="U105" s="226" t="s">
        <v>247</v>
      </c>
      <c r="V105" s="226"/>
      <c r="W105" s="227"/>
      <c r="X105" s="228" t="b">
        <f t="shared" si="31"/>
        <v>0</v>
      </c>
      <c r="Y105" s="228" t="b">
        <f t="shared" si="32"/>
        <v>0</v>
      </c>
      <c r="Z105" s="228" t="b">
        <f t="shared" si="33"/>
        <v>0</v>
      </c>
      <c r="AA105" s="228" t="b">
        <f t="shared" si="53"/>
        <v>1</v>
      </c>
      <c r="AB105" s="229" t="e">
        <f>#REF!-W105</f>
        <v>#REF!</v>
      </c>
      <c r="AE105" s="230">
        <f t="shared" si="35"/>
        <v>-38000</v>
      </c>
      <c r="AG105" s="235"/>
      <c r="AH105" s="230"/>
    </row>
    <row r="106" spans="1:34" s="228" customFormat="1" ht="15">
      <c r="A106" s="196"/>
      <c r="B106" s="225" t="str">
        <f>+CONCATENATE(D120,E120,F120,G120)</f>
        <v>221274K02315O240291121A7</v>
      </c>
      <c r="C106" s="231" t="s">
        <v>152</v>
      </c>
      <c r="D106" s="256" t="s">
        <v>294</v>
      </c>
      <c r="E106" s="256" t="s">
        <v>325</v>
      </c>
      <c r="F106" s="256" t="s">
        <v>302</v>
      </c>
      <c r="G106" s="256"/>
      <c r="H106" s="233" t="str">
        <f t="shared" si="38"/>
        <v>2461</v>
      </c>
      <c r="I106" s="233" t="str">
        <f t="shared" si="39"/>
        <v>2</v>
      </c>
      <c r="J106" s="233" t="str">
        <f t="shared" si="40"/>
        <v>1</v>
      </c>
      <c r="K106" s="233" t="str">
        <f t="shared" si="43"/>
        <v>A7</v>
      </c>
      <c r="L106" s="232">
        <v>1859</v>
      </c>
      <c r="M106" s="232">
        <v>1859</v>
      </c>
      <c r="N106" s="246">
        <v>1859</v>
      </c>
      <c r="O106" s="232">
        <v>0</v>
      </c>
      <c r="P106" s="232">
        <v>0</v>
      </c>
      <c r="Q106" s="232">
        <f t="shared" si="37"/>
        <v>0</v>
      </c>
      <c r="R106" s="232">
        <f t="shared" si="36"/>
        <v>0</v>
      </c>
      <c r="S106" s="226" t="s">
        <v>147</v>
      </c>
      <c r="T106" s="226" t="s">
        <v>161</v>
      </c>
      <c r="U106" s="226" t="s">
        <v>248</v>
      </c>
      <c r="V106" s="226"/>
      <c r="W106" s="227"/>
      <c r="X106" s="228" t="b">
        <f t="shared" si="31"/>
        <v>0</v>
      </c>
      <c r="Y106" s="228" t="b">
        <f t="shared" si="32"/>
        <v>0</v>
      </c>
      <c r="Z106" s="228" t="b">
        <f t="shared" si="33"/>
        <v>0</v>
      </c>
      <c r="AA106" s="228" t="b">
        <f t="shared" si="53"/>
        <v>1</v>
      </c>
      <c r="AB106" s="229">
        <f>Q121-W106</f>
        <v>0</v>
      </c>
      <c r="AE106" s="230">
        <f t="shared" si="35"/>
        <v>0</v>
      </c>
      <c r="AG106" s="235"/>
      <c r="AH106" s="230"/>
    </row>
    <row r="107" spans="1:34" s="228" customFormat="1" ht="15">
      <c r="A107" s="196"/>
      <c r="B107" s="225" t="str">
        <f>+CONCATENATE(D122,E122,F122,G122)</f>
        <v>172002N00115O240298121A7</v>
      </c>
      <c r="C107" s="231" t="s">
        <v>152</v>
      </c>
      <c r="D107" s="256" t="s">
        <v>294</v>
      </c>
      <c r="E107" s="256" t="s">
        <v>327</v>
      </c>
      <c r="F107" s="256" t="s">
        <v>302</v>
      </c>
      <c r="G107" s="256"/>
      <c r="H107" s="233" t="str">
        <f t="shared" si="38"/>
        <v>2461</v>
      </c>
      <c r="I107" s="233" t="str">
        <f t="shared" si="39"/>
        <v>2</v>
      </c>
      <c r="J107" s="233" t="str">
        <f t="shared" si="40"/>
        <v>1</v>
      </c>
      <c r="K107" s="233" t="str">
        <f t="shared" si="43"/>
        <v>A7</v>
      </c>
      <c r="L107" s="232">
        <v>239361</v>
      </c>
      <c r="M107" s="232">
        <v>239361</v>
      </c>
      <c r="N107" s="246">
        <v>239361</v>
      </c>
      <c r="O107" s="232">
        <v>0</v>
      </c>
      <c r="P107" s="232">
        <v>0</v>
      </c>
      <c r="Q107" s="232">
        <f t="shared" si="37"/>
        <v>0</v>
      </c>
      <c r="R107" s="232">
        <f t="shared" si="36"/>
        <v>0</v>
      </c>
      <c r="S107" s="226" t="s">
        <v>141</v>
      </c>
      <c r="T107" s="226" t="s">
        <v>161</v>
      </c>
      <c r="U107" s="226" t="s">
        <v>249</v>
      </c>
      <c r="V107" s="226"/>
      <c r="W107" s="227"/>
      <c r="X107" s="228" t="b">
        <f t="shared" si="31"/>
        <v>0</v>
      </c>
      <c r="Y107" s="228" t="b">
        <f t="shared" si="32"/>
        <v>0</v>
      </c>
      <c r="Z107" s="228" t="b">
        <f t="shared" si="33"/>
        <v>0</v>
      </c>
      <c r="AA107" s="228" t="b">
        <f t="shared" si="53"/>
        <v>1</v>
      </c>
      <c r="AB107" s="229">
        <f>Q132-W107</f>
        <v>32027953.759999998</v>
      </c>
      <c r="AE107" s="230">
        <f t="shared" si="35"/>
        <v>0</v>
      </c>
      <c r="AG107" s="235"/>
      <c r="AH107" s="230"/>
    </row>
    <row r="108" spans="1:34" s="228" customFormat="1" ht="15">
      <c r="A108" s="196"/>
      <c r="B108" s="225"/>
      <c r="C108" s="231" t="s">
        <v>152</v>
      </c>
      <c r="D108" s="256" t="s">
        <v>141</v>
      </c>
      <c r="E108" s="256" t="s">
        <v>325</v>
      </c>
      <c r="F108" s="256" t="s">
        <v>303</v>
      </c>
      <c r="G108" s="256"/>
      <c r="H108" s="233" t="str">
        <f t="shared" si="38"/>
        <v>2471</v>
      </c>
      <c r="I108" s="233" t="str">
        <f t="shared" si="39"/>
        <v>2</v>
      </c>
      <c r="J108" s="233" t="str">
        <f t="shared" si="40"/>
        <v>1</v>
      </c>
      <c r="K108" s="233" t="str">
        <f t="shared" si="43"/>
        <v>A7</v>
      </c>
      <c r="L108" s="232">
        <v>250000</v>
      </c>
      <c r="M108" s="232">
        <v>250000</v>
      </c>
      <c r="N108" s="246">
        <v>250000</v>
      </c>
      <c r="O108" s="232">
        <v>0</v>
      </c>
      <c r="P108" s="232">
        <v>0</v>
      </c>
      <c r="Q108" s="232">
        <f t="shared" si="37"/>
        <v>0</v>
      </c>
      <c r="R108" s="232">
        <f t="shared" si="36"/>
        <v>0</v>
      </c>
      <c r="S108" s="226" t="s">
        <v>160</v>
      </c>
      <c r="T108" s="226" t="s">
        <v>154</v>
      </c>
      <c r="U108" s="226" t="s">
        <v>249</v>
      </c>
      <c r="V108" s="226"/>
      <c r="W108" s="227"/>
      <c r="X108" s="228" t="b">
        <f t="shared" si="31"/>
        <v>0</v>
      </c>
      <c r="Y108" s="228" t="b">
        <f t="shared" si="32"/>
        <v>0</v>
      </c>
      <c r="Z108" s="228" t="b">
        <f t="shared" si="33"/>
        <v>0</v>
      </c>
      <c r="AA108" s="228" t="b">
        <f t="shared" ref="AA108:AA109" si="54">+V108=G108</f>
        <v>1</v>
      </c>
      <c r="AB108" s="229"/>
      <c r="AE108" s="230">
        <f t="shared" si="35"/>
        <v>0</v>
      </c>
      <c r="AG108" s="235"/>
      <c r="AH108" s="230"/>
    </row>
    <row r="109" spans="1:34" s="228" customFormat="1" ht="15">
      <c r="A109" s="196"/>
      <c r="B109" s="225" t="e">
        <f>+CONCATENATE(#REF!,#REF!,#REF!,#REF!)</f>
        <v>#REF!</v>
      </c>
      <c r="C109" s="231" t="s">
        <v>152</v>
      </c>
      <c r="D109" s="256" t="s">
        <v>297</v>
      </c>
      <c r="E109" s="256" t="s">
        <v>325</v>
      </c>
      <c r="F109" s="256" t="s">
        <v>303</v>
      </c>
      <c r="G109" s="256"/>
      <c r="H109" s="233" t="str">
        <f t="shared" si="38"/>
        <v>2471</v>
      </c>
      <c r="I109" s="233" t="str">
        <f t="shared" si="39"/>
        <v>2</v>
      </c>
      <c r="J109" s="233" t="str">
        <f t="shared" si="40"/>
        <v>1</v>
      </c>
      <c r="K109" s="233" t="str">
        <f t="shared" si="43"/>
        <v>A7</v>
      </c>
      <c r="L109" s="232">
        <v>7250000</v>
      </c>
      <c r="M109" s="232">
        <v>7250000</v>
      </c>
      <c r="N109" s="246">
        <v>5280000</v>
      </c>
      <c r="O109" s="232">
        <v>0</v>
      </c>
      <c r="P109" s="232">
        <v>0</v>
      </c>
      <c r="Q109" s="232">
        <f t="shared" si="37"/>
        <v>0</v>
      </c>
      <c r="R109" s="232">
        <f t="shared" si="36"/>
        <v>0</v>
      </c>
      <c r="S109" s="226" t="s">
        <v>160</v>
      </c>
      <c r="T109" s="226" t="s">
        <v>161</v>
      </c>
      <c r="U109" s="226" t="s">
        <v>249</v>
      </c>
      <c r="V109" s="226"/>
      <c r="W109" s="227"/>
      <c r="X109" s="228" t="b">
        <f t="shared" si="31"/>
        <v>0</v>
      </c>
      <c r="Y109" s="228" t="b">
        <f t="shared" si="32"/>
        <v>0</v>
      </c>
      <c r="Z109" s="228" t="b">
        <f t="shared" si="33"/>
        <v>0</v>
      </c>
      <c r="AA109" s="228" t="b">
        <f t="shared" si="54"/>
        <v>1</v>
      </c>
      <c r="AB109" s="229" t="e">
        <f>#REF!-W109</f>
        <v>#REF!</v>
      </c>
      <c r="AE109" s="230">
        <f t="shared" si="35"/>
        <v>0</v>
      </c>
      <c r="AG109" s="235"/>
      <c r="AH109" s="230"/>
    </row>
    <row r="110" spans="1:34" s="228" customFormat="1" ht="15">
      <c r="A110" s="196"/>
      <c r="B110" s="225" t="str">
        <f>+CONCATENATE(D132,E132,F132,G132)</f>
        <v>226321E18715O24032521100</v>
      </c>
      <c r="C110" s="231" t="s">
        <v>152</v>
      </c>
      <c r="D110" s="256" t="s">
        <v>297</v>
      </c>
      <c r="E110" s="256" t="s">
        <v>396</v>
      </c>
      <c r="F110" s="256" t="s">
        <v>303</v>
      </c>
      <c r="G110" s="256"/>
      <c r="H110" s="233" t="str">
        <f t="shared" si="38"/>
        <v>2471</v>
      </c>
      <c r="I110" s="233" t="str">
        <f t="shared" si="39"/>
        <v>2</v>
      </c>
      <c r="J110" s="233" t="str">
        <f t="shared" si="40"/>
        <v>1</v>
      </c>
      <c r="K110" s="233" t="str">
        <f t="shared" si="43"/>
        <v>A7</v>
      </c>
      <c r="L110" s="232">
        <v>0</v>
      </c>
      <c r="M110" s="232">
        <v>3216342.35</v>
      </c>
      <c r="N110" s="246">
        <v>3216342.35</v>
      </c>
      <c r="O110" s="232">
        <v>0</v>
      </c>
      <c r="P110" s="232">
        <v>0</v>
      </c>
      <c r="Q110" s="232">
        <f t="shared" si="37"/>
        <v>0</v>
      </c>
      <c r="R110" s="232">
        <f t="shared" si="36"/>
        <v>0</v>
      </c>
      <c r="S110" s="226" t="s">
        <v>170</v>
      </c>
      <c r="T110" s="226" t="s">
        <v>217</v>
      </c>
      <c r="U110" s="226" t="s">
        <v>249</v>
      </c>
      <c r="V110" s="226"/>
      <c r="W110" s="227"/>
      <c r="X110" s="228" t="b">
        <f t="shared" si="31"/>
        <v>0</v>
      </c>
      <c r="Y110" s="228" t="b">
        <f t="shared" si="32"/>
        <v>0</v>
      </c>
      <c r="Z110" s="228" t="b">
        <f t="shared" si="33"/>
        <v>0</v>
      </c>
      <c r="AA110" s="228" t="b">
        <f t="shared" ref="AA110:AA113" si="55">+V110=G110</f>
        <v>1</v>
      </c>
      <c r="AB110" s="229">
        <f>Q133-W110</f>
        <v>662824</v>
      </c>
      <c r="AE110" s="230">
        <f t="shared" si="35"/>
        <v>-3216342.35</v>
      </c>
      <c r="AG110" s="235"/>
      <c r="AH110" s="230"/>
    </row>
    <row r="111" spans="1:34" s="228" customFormat="1" ht="15">
      <c r="A111" s="196"/>
      <c r="B111" s="225" t="e">
        <f>+CONCATENATE(#REF!,#REF!,#REF!,#REF!)</f>
        <v>#REF!</v>
      </c>
      <c r="C111" s="231" t="s">
        <v>152</v>
      </c>
      <c r="D111" s="256" t="s">
        <v>295</v>
      </c>
      <c r="E111" s="256" t="s">
        <v>325</v>
      </c>
      <c r="F111" s="256" t="s">
        <v>303</v>
      </c>
      <c r="G111" s="256"/>
      <c r="H111" s="233" t="str">
        <f t="shared" si="38"/>
        <v>2471</v>
      </c>
      <c r="I111" s="233" t="str">
        <f t="shared" si="39"/>
        <v>2</v>
      </c>
      <c r="J111" s="233" t="str">
        <f t="shared" si="40"/>
        <v>1</v>
      </c>
      <c r="K111" s="233" t="str">
        <f t="shared" si="43"/>
        <v>A7</v>
      </c>
      <c r="L111" s="232">
        <v>100000</v>
      </c>
      <c r="M111" s="232">
        <v>100000</v>
      </c>
      <c r="N111" s="246">
        <v>100000</v>
      </c>
      <c r="O111" s="232">
        <v>0</v>
      </c>
      <c r="P111" s="232">
        <v>0</v>
      </c>
      <c r="Q111" s="232">
        <f t="shared" si="37"/>
        <v>0</v>
      </c>
      <c r="R111" s="232">
        <f t="shared" si="36"/>
        <v>0</v>
      </c>
      <c r="S111" s="226" t="s">
        <v>170</v>
      </c>
      <c r="T111" s="226" t="s">
        <v>161</v>
      </c>
      <c r="U111" s="226" t="s">
        <v>249</v>
      </c>
      <c r="V111" s="226"/>
      <c r="W111" s="227"/>
      <c r="X111" s="228" t="b">
        <f t="shared" si="31"/>
        <v>0</v>
      </c>
      <c r="Y111" s="228" t="b">
        <f t="shared" si="32"/>
        <v>0</v>
      </c>
      <c r="Z111" s="228" t="b">
        <f t="shared" si="33"/>
        <v>0</v>
      </c>
      <c r="AA111" s="228" t="b">
        <f t="shared" si="55"/>
        <v>1</v>
      </c>
      <c r="AB111" s="229" t="e">
        <f>#REF!-W111</f>
        <v>#REF!</v>
      </c>
      <c r="AE111" s="230">
        <f t="shared" si="35"/>
        <v>0</v>
      </c>
      <c r="AG111" s="235"/>
      <c r="AH111" s="230"/>
    </row>
    <row r="112" spans="1:34" s="228" customFormat="1" ht="15">
      <c r="A112" s="196"/>
      <c r="B112" s="225" t="str">
        <f>+CONCATENATE(D134,E134,F134,G134)</f>
        <v>221313M00115O24032911100</v>
      </c>
      <c r="C112" s="231" t="s">
        <v>152</v>
      </c>
      <c r="D112" s="256" t="s">
        <v>295</v>
      </c>
      <c r="E112" s="256" t="s">
        <v>325</v>
      </c>
      <c r="F112" s="256" t="s">
        <v>304</v>
      </c>
      <c r="G112" s="256"/>
      <c r="H112" s="233" t="str">
        <f t="shared" si="38"/>
        <v>2481</v>
      </c>
      <c r="I112" s="233" t="str">
        <f t="shared" si="39"/>
        <v>2</v>
      </c>
      <c r="J112" s="233" t="str">
        <f t="shared" si="40"/>
        <v>1</v>
      </c>
      <c r="K112" s="233" t="str">
        <f t="shared" si="43"/>
        <v>A7</v>
      </c>
      <c r="L112" s="232">
        <v>350000</v>
      </c>
      <c r="M112" s="232">
        <v>350000</v>
      </c>
      <c r="N112" s="246">
        <v>350000</v>
      </c>
      <c r="O112" s="232">
        <v>0</v>
      </c>
      <c r="P112" s="232">
        <v>0</v>
      </c>
      <c r="Q112" s="232">
        <f t="shared" si="37"/>
        <v>0</v>
      </c>
      <c r="R112" s="232">
        <f t="shared" si="36"/>
        <v>0</v>
      </c>
      <c r="S112" s="226" t="s">
        <v>147</v>
      </c>
      <c r="T112" s="226" t="s">
        <v>217</v>
      </c>
      <c r="U112" s="226" t="s">
        <v>250</v>
      </c>
      <c r="V112" s="226"/>
      <c r="W112" s="227"/>
      <c r="X112" s="228" t="b">
        <f t="shared" si="31"/>
        <v>0</v>
      </c>
      <c r="Y112" s="228" t="b">
        <f t="shared" si="32"/>
        <v>0</v>
      </c>
      <c r="Z112" s="228" t="b">
        <f t="shared" si="33"/>
        <v>0</v>
      </c>
      <c r="AA112" s="228" t="b">
        <f t="shared" si="55"/>
        <v>1</v>
      </c>
      <c r="AB112" s="229">
        <f>Q135-W112</f>
        <v>0</v>
      </c>
      <c r="AE112" s="230">
        <f t="shared" si="35"/>
        <v>0</v>
      </c>
      <c r="AG112" s="235"/>
      <c r="AH112" s="230"/>
    </row>
    <row r="113" spans="1:34" s="228" customFormat="1" ht="15">
      <c r="A113" s="196"/>
      <c r="B113" s="225" t="str">
        <f>+CONCATENATE(D135,E135,F135,G135)</f>
        <v>242218E18815O64032911100</v>
      </c>
      <c r="C113" s="231" t="s">
        <v>152</v>
      </c>
      <c r="D113" s="256" t="s">
        <v>141</v>
      </c>
      <c r="E113" s="256" t="s">
        <v>325</v>
      </c>
      <c r="F113" s="256" t="s">
        <v>305</v>
      </c>
      <c r="G113" s="256"/>
      <c r="H113" s="233" t="str">
        <f t="shared" si="38"/>
        <v>2491</v>
      </c>
      <c r="I113" s="233" t="str">
        <f t="shared" si="39"/>
        <v>2</v>
      </c>
      <c r="J113" s="233" t="str">
        <f t="shared" si="40"/>
        <v>1</v>
      </c>
      <c r="K113" s="233" t="str">
        <f t="shared" si="43"/>
        <v>A7</v>
      </c>
      <c r="L113" s="232">
        <v>155000</v>
      </c>
      <c r="M113" s="232">
        <v>155000</v>
      </c>
      <c r="N113" s="246">
        <v>155000</v>
      </c>
      <c r="O113" s="232">
        <v>0</v>
      </c>
      <c r="P113" s="232">
        <v>0</v>
      </c>
      <c r="Q113" s="232">
        <f t="shared" si="37"/>
        <v>0</v>
      </c>
      <c r="R113" s="232">
        <f t="shared" si="36"/>
        <v>0</v>
      </c>
      <c r="S113" s="226" t="s">
        <v>153</v>
      </c>
      <c r="T113" s="226" t="s">
        <v>154</v>
      </c>
      <c r="U113" s="226" t="s">
        <v>251</v>
      </c>
      <c r="V113" s="226"/>
      <c r="W113" s="227"/>
      <c r="X113" s="228" t="b">
        <f t="shared" si="31"/>
        <v>0</v>
      </c>
      <c r="Y113" s="228" t="b">
        <f t="shared" si="32"/>
        <v>0</v>
      </c>
      <c r="Z113" s="228" t="b">
        <f t="shared" si="33"/>
        <v>0</v>
      </c>
      <c r="AA113" s="228" t="b">
        <f t="shared" si="55"/>
        <v>1</v>
      </c>
      <c r="AB113" s="229">
        <f>Q137-W113</f>
        <v>0</v>
      </c>
      <c r="AE113" s="230">
        <f t="shared" si="35"/>
        <v>0</v>
      </c>
      <c r="AG113" s="235"/>
      <c r="AH113" s="230"/>
    </row>
    <row r="114" spans="1:34" s="228" customFormat="1" ht="15">
      <c r="A114" s="196"/>
      <c r="B114" s="225"/>
      <c r="C114" s="231" t="s">
        <v>152</v>
      </c>
      <c r="D114" s="256" t="s">
        <v>295</v>
      </c>
      <c r="E114" s="256" t="s">
        <v>325</v>
      </c>
      <c r="F114" s="256" t="s">
        <v>305</v>
      </c>
      <c r="G114" s="256"/>
      <c r="H114" s="233" t="str">
        <f t="shared" si="38"/>
        <v>2491</v>
      </c>
      <c r="I114" s="233" t="str">
        <f t="shared" si="39"/>
        <v>2</v>
      </c>
      <c r="J114" s="233" t="str">
        <f t="shared" si="40"/>
        <v>1</v>
      </c>
      <c r="K114" s="233" t="str">
        <f t="shared" si="43"/>
        <v>A7</v>
      </c>
      <c r="L114" s="232">
        <v>400000</v>
      </c>
      <c r="M114" s="232">
        <v>400000</v>
      </c>
      <c r="N114" s="246">
        <v>400000</v>
      </c>
      <c r="O114" s="232">
        <v>0</v>
      </c>
      <c r="P114" s="232">
        <v>0</v>
      </c>
      <c r="Q114" s="232">
        <f t="shared" si="37"/>
        <v>0</v>
      </c>
      <c r="R114" s="232">
        <f t="shared" si="36"/>
        <v>0</v>
      </c>
      <c r="S114" s="226" t="s">
        <v>147</v>
      </c>
      <c r="T114" s="226" t="s">
        <v>169</v>
      </c>
      <c r="U114" s="226" t="s">
        <v>251</v>
      </c>
      <c r="V114" s="226"/>
      <c r="W114" s="227"/>
      <c r="X114" s="228" t="b">
        <f t="shared" ref="X114:X157" si="56">+S114=D114</f>
        <v>0</v>
      </c>
      <c r="Y114" s="228" t="b">
        <f t="shared" ref="Y114:Y157" si="57">+T114=E114</f>
        <v>0</v>
      </c>
      <c r="Z114" s="228" t="b">
        <f t="shared" ref="Z114:Z157" si="58">+U114=F114</f>
        <v>0</v>
      </c>
      <c r="AA114" s="228" t="b">
        <f t="shared" ref="AA114:AA115" si="59">+V114=G114</f>
        <v>1</v>
      </c>
      <c r="AB114" s="229"/>
      <c r="AE114" s="230">
        <f t="shared" si="35"/>
        <v>0</v>
      </c>
      <c r="AG114" s="235"/>
      <c r="AH114" s="230"/>
    </row>
    <row r="115" spans="1:34" s="228" customFormat="1" ht="15">
      <c r="A115" s="196"/>
      <c r="B115" s="225" t="str">
        <f>+CONCATENATE(D136,E136,F136,G136)</f>
        <v>242218E18815OG4032911100</v>
      </c>
      <c r="C115" s="231" t="s">
        <v>152</v>
      </c>
      <c r="D115" s="256" t="s">
        <v>294</v>
      </c>
      <c r="E115" s="256" t="s">
        <v>325</v>
      </c>
      <c r="F115" s="256" t="s">
        <v>305</v>
      </c>
      <c r="G115" s="256"/>
      <c r="H115" s="233" t="str">
        <f t="shared" si="38"/>
        <v>2491</v>
      </c>
      <c r="I115" s="233" t="str">
        <f t="shared" si="39"/>
        <v>2</v>
      </c>
      <c r="J115" s="233" t="str">
        <f t="shared" si="40"/>
        <v>1</v>
      </c>
      <c r="K115" s="233" t="str">
        <f t="shared" si="43"/>
        <v>A7</v>
      </c>
      <c r="L115" s="232">
        <v>384238</v>
      </c>
      <c r="M115" s="232">
        <v>384238</v>
      </c>
      <c r="N115" s="246">
        <v>384238</v>
      </c>
      <c r="O115" s="232">
        <v>0</v>
      </c>
      <c r="P115" s="232">
        <v>0</v>
      </c>
      <c r="Q115" s="232">
        <f t="shared" si="37"/>
        <v>0</v>
      </c>
      <c r="R115" s="232">
        <f t="shared" si="36"/>
        <v>0</v>
      </c>
      <c r="S115" s="226" t="s">
        <v>162</v>
      </c>
      <c r="T115" s="226" t="s">
        <v>164</v>
      </c>
      <c r="U115" s="226" t="s">
        <v>251</v>
      </c>
      <c r="V115" s="226"/>
      <c r="W115" s="227"/>
      <c r="X115" s="228" t="b">
        <f t="shared" si="56"/>
        <v>0</v>
      </c>
      <c r="Y115" s="228" t="b">
        <f t="shared" si="57"/>
        <v>0</v>
      </c>
      <c r="Z115" s="228" t="b">
        <f t="shared" si="58"/>
        <v>0</v>
      </c>
      <c r="AA115" s="228" t="b">
        <f t="shared" si="59"/>
        <v>1</v>
      </c>
      <c r="AB115" s="229">
        <f>Q139-W115</f>
        <v>0</v>
      </c>
      <c r="AE115" s="230">
        <f t="shared" ref="AE115:AE161" si="60">L115-M115</f>
        <v>0</v>
      </c>
      <c r="AG115" s="235"/>
      <c r="AH115" s="230"/>
    </row>
    <row r="116" spans="1:34" s="228" customFormat="1" ht="15">
      <c r="A116" s="196"/>
      <c r="B116" s="225" t="str">
        <f>+CONCATENATE(D137,E137,F137,G137)</f>
        <v>263320E19815O64032911100</v>
      </c>
      <c r="C116" s="231" t="s">
        <v>152</v>
      </c>
      <c r="D116" s="256" t="s">
        <v>294</v>
      </c>
      <c r="E116" s="256" t="s">
        <v>327</v>
      </c>
      <c r="F116" s="256" t="s">
        <v>305</v>
      </c>
      <c r="G116" s="256"/>
      <c r="H116" s="233" t="str">
        <f t="shared" si="38"/>
        <v>2491</v>
      </c>
      <c r="I116" s="233" t="str">
        <f t="shared" si="39"/>
        <v>2</v>
      </c>
      <c r="J116" s="233" t="str">
        <f t="shared" si="40"/>
        <v>1</v>
      </c>
      <c r="K116" s="233" t="str">
        <f t="shared" si="43"/>
        <v>A7</v>
      </c>
      <c r="L116" s="232">
        <v>220968</v>
      </c>
      <c r="M116" s="232">
        <v>220968</v>
      </c>
      <c r="N116" s="246">
        <v>220968</v>
      </c>
      <c r="O116" s="232">
        <v>0</v>
      </c>
      <c r="P116" s="232">
        <v>0</v>
      </c>
      <c r="Q116" s="232">
        <f t="shared" si="37"/>
        <v>0</v>
      </c>
      <c r="R116" s="232">
        <f t="shared" si="36"/>
        <v>0</v>
      </c>
      <c r="S116" s="226" t="s">
        <v>160</v>
      </c>
      <c r="T116" s="226" t="s">
        <v>164</v>
      </c>
      <c r="U116" s="226" t="s">
        <v>252</v>
      </c>
      <c r="V116" s="226"/>
      <c r="W116" s="227"/>
      <c r="X116" s="228" t="b">
        <f t="shared" si="56"/>
        <v>0</v>
      </c>
      <c r="Y116" s="228" t="b">
        <f t="shared" si="57"/>
        <v>0</v>
      </c>
      <c r="Z116" s="228" t="b">
        <f t="shared" si="58"/>
        <v>0</v>
      </c>
      <c r="AA116" s="228" t="b">
        <f t="shared" ref="AA116" si="61">+V116=G116</f>
        <v>1</v>
      </c>
      <c r="AB116" s="229">
        <f>Q140-W116</f>
        <v>0</v>
      </c>
      <c r="AE116" s="230">
        <f t="shared" si="60"/>
        <v>0</v>
      </c>
      <c r="AG116" s="235"/>
      <c r="AH116" s="230"/>
    </row>
    <row r="117" spans="1:34" s="228" customFormat="1" ht="15">
      <c r="A117" s="196"/>
      <c r="B117" s="225"/>
      <c r="C117" s="231" t="s">
        <v>152</v>
      </c>
      <c r="D117" s="256" t="s">
        <v>297</v>
      </c>
      <c r="E117" s="256" t="s">
        <v>325</v>
      </c>
      <c r="F117" s="256" t="s">
        <v>306</v>
      </c>
      <c r="G117" s="256"/>
      <c r="H117" s="233" t="str">
        <f t="shared" si="38"/>
        <v>2561</v>
      </c>
      <c r="I117" s="233" t="str">
        <f t="shared" si="39"/>
        <v>2</v>
      </c>
      <c r="J117" s="233" t="str">
        <f t="shared" si="40"/>
        <v>1</v>
      </c>
      <c r="K117" s="233" t="str">
        <f t="shared" si="43"/>
        <v>A7</v>
      </c>
      <c r="L117" s="232">
        <v>4415421</v>
      </c>
      <c r="M117" s="232">
        <v>5786421</v>
      </c>
      <c r="N117" s="246">
        <v>4671000</v>
      </c>
      <c r="O117" s="232">
        <v>0</v>
      </c>
      <c r="P117" s="232">
        <v>0</v>
      </c>
      <c r="Q117" s="232">
        <f t="shared" si="37"/>
        <v>0</v>
      </c>
      <c r="R117" s="232">
        <f t="shared" si="36"/>
        <v>0</v>
      </c>
      <c r="S117" s="226" t="s">
        <v>140</v>
      </c>
      <c r="T117" s="226" t="s">
        <v>161</v>
      </c>
      <c r="U117" s="226" t="s">
        <v>253</v>
      </c>
      <c r="V117" s="226"/>
      <c r="W117" s="227"/>
      <c r="X117" s="228" t="b">
        <f t="shared" si="56"/>
        <v>0</v>
      </c>
      <c r="Y117" s="228" t="b">
        <f t="shared" si="57"/>
        <v>0</v>
      </c>
      <c r="Z117" s="228" t="b">
        <f t="shared" si="58"/>
        <v>0</v>
      </c>
      <c r="AA117" s="228" t="b">
        <f t="shared" ref="AA117:AA118" si="62">+V117=G117</f>
        <v>1</v>
      </c>
      <c r="AB117" s="229"/>
      <c r="AE117" s="230">
        <f t="shared" si="60"/>
        <v>-1371000</v>
      </c>
      <c r="AG117" s="235"/>
      <c r="AH117" s="230"/>
    </row>
    <row r="118" spans="1:34" s="228" customFormat="1" ht="15">
      <c r="A118" s="196"/>
      <c r="B118" s="225" t="str">
        <f>+CONCATENATE(D139,E139,F139,G139)</f>
        <v>311102F03715O44033411100</v>
      </c>
      <c r="C118" s="231" t="s">
        <v>152</v>
      </c>
      <c r="D118" s="256" t="s">
        <v>290</v>
      </c>
      <c r="E118" s="256" t="s">
        <v>329</v>
      </c>
      <c r="F118" s="256" t="s">
        <v>306</v>
      </c>
      <c r="G118" s="256"/>
      <c r="H118" s="233" t="str">
        <f t="shared" si="38"/>
        <v>2561</v>
      </c>
      <c r="I118" s="233" t="str">
        <f t="shared" si="39"/>
        <v>2</v>
      </c>
      <c r="J118" s="233" t="str">
        <f t="shared" si="40"/>
        <v>1</v>
      </c>
      <c r="K118" s="233" t="str">
        <f t="shared" si="43"/>
        <v>A7</v>
      </c>
      <c r="L118" s="232">
        <v>1360920</v>
      </c>
      <c r="M118" s="232">
        <v>660920</v>
      </c>
      <c r="N118" s="246">
        <v>300000</v>
      </c>
      <c r="O118" s="232">
        <v>0</v>
      </c>
      <c r="P118" s="232">
        <v>0</v>
      </c>
      <c r="Q118" s="232">
        <f t="shared" si="37"/>
        <v>0</v>
      </c>
      <c r="R118" s="232">
        <f t="shared" si="36"/>
        <v>0</v>
      </c>
      <c r="S118" s="226" t="s">
        <v>140</v>
      </c>
      <c r="T118" s="226" t="s">
        <v>164</v>
      </c>
      <c r="U118" s="226" t="s">
        <v>253</v>
      </c>
      <c r="V118" s="226"/>
      <c r="W118" s="227"/>
      <c r="X118" s="228" t="b">
        <f t="shared" si="56"/>
        <v>0</v>
      </c>
      <c r="Y118" s="228" t="b">
        <f t="shared" si="57"/>
        <v>0</v>
      </c>
      <c r="Z118" s="228" t="b">
        <f t="shared" si="58"/>
        <v>0</v>
      </c>
      <c r="AA118" s="228" t="b">
        <f t="shared" si="62"/>
        <v>1</v>
      </c>
      <c r="AB118" s="229">
        <f>Q141-W118</f>
        <v>1449999.45</v>
      </c>
      <c r="AE118" s="230">
        <f t="shared" si="60"/>
        <v>700000</v>
      </c>
      <c r="AG118" s="235"/>
      <c r="AH118" s="230"/>
    </row>
    <row r="119" spans="1:34" s="228" customFormat="1" ht="15">
      <c r="A119" s="196"/>
      <c r="B119" s="225" t="str">
        <f>+CONCATENATE(D140,E140,F140,G140)</f>
        <v>221063E20015OG4033621100</v>
      </c>
      <c r="C119" s="231" t="s">
        <v>152</v>
      </c>
      <c r="D119" s="256" t="s">
        <v>141</v>
      </c>
      <c r="E119" s="256" t="s">
        <v>325</v>
      </c>
      <c r="F119" s="256" t="s">
        <v>307</v>
      </c>
      <c r="G119" s="256"/>
      <c r="H119" s="233" t="str">
        <f t="shared" si="38"/>
        <v>2911</v>
      </c>
      <c r="I119" s="233" t="str">
        <f t="shared" si="39"/>
        <v>2</v>
      </c>
      <c r="J119" s="233" t="str">
        <f t="shared" si="40"/>
        <v>1</v>
      </c>
      <c r="K119" s="233" t="str">
        <f t="shared" si="43"/>
        <v>A7</v>
      </c>
      <c r="L119" s="232">
        <v>300000</v>
      </c>
      <c r="M119" s="232">
        <v>300000</v>
      </c>
      <c r="N119" s="246">
        <v>300000</v>
      </c>
      <c r="O119" s="232">
        <v>0</v>
      </c>
      <c r="P119" s="232">
        <v>0</v>
      </c>
      <c r="Q119" s="232">
        <f t="shared" si="37"/>
        <v>0</v>
      </c>
      <c r="R119" s="232">
        <f t="shared" si="36"/>
        <v>0</v>
      </c>
      <c r="S119" s="226" t="s">
        <v>141</v>
      </c>
      <c r="T119" s="226" t="s">
        <v>164</v>
      </c>
      <c r="U119" s="226" t="s">
        <v>253</v>
      </c>
      <c r="V119" s="226"/>
      <c r="W119" s="227"/>
      <c r="X119" s="228" t="b">
        <f t="shared" si="56"/>
        <v>1</v>
      </c>
      <c r="Y119" s="228" t="b">
        <f t="shared" si="57"/>
        <v>0</v>
      </c>
      <c r="Z119" s="228" t="b">
        <f t="shared" si="58"/>
        <v>0</v>
      </c>
      <c r="AA119" s="228" t="b">
        <f t="shared" ref="AA119:AA122" si="63">+V119=G119</f>
        <v>1</v>
      </c>
      <c r="AB119" s="229">
        <f>Q142-W119</f>
        <v>301020</v>
      </c>
      <c r="AE119" s="230">
        <f t="shared" si="60"/>
        <v>0</v>
      </c>
      <c r="AG119" s="235"/>
      <c r="AH119" s="230"/>
    </row>
    <row r="120" spans="1:34" s="228" customFormat="1" ht="15">
      <c r="A120" s="196"/>
      <c r="B120" s="225" t="str">
        <f>+CONCATENATE(D141,E141,F141,G141)</f>
        <v>221313M00115O24033621100</v>
      </c>
      <c r="C120" s="231" t="s">
        <v>152</v>
      </c>
      <c r="D120" s="256" t="s">
        <v>297</v>
      </c>
      <c r="E120" s="256" t="s">
        <v>325</v>
      </c>
      <c r="F120" s="256" t="s">
        <v>307</v>
      </c>
      <c r="G120" s="256"/>
      <c r="H120" s="233" t="str">
        <f t="shared" si="38"/>
        <v>2911</v>
      </c>
      <c r="I120" s="233" t="str">
        <f t="shared" si="39"/>
        <v>2</v>
      </c>
      <c r="J120" s="233" t="str">
        <f t="shared" si="40"/>
        <v>1</v>
      </c>
      <c r="K120" s="233" t="str">
        <f t="shared" si="43"/>
        <v>A7</v>
      </c>
      <c r="L120" s="232">
        <v>0</v>
      </c>
      <c r="M120" s="232">
        <v>1383000</v>
      </c>
      <c r="N120" s="246">
        <v>1383000</v>
      </c>
      <c r="O120" s="232">
        <v>0</v>
      </c>
      <c r="P120" s="232">
        <v>0</v>
      </c>
      <c r="Q120" s="232">
        <f t="shared" si="37"/>
        <v>0</v>
      </c>
      <c r="R120" s="232">
        <f t="shared" si="36"/>
        <v>0</v>
      </c>
      <c r="S120" s="226" t="s">
        <v>160</v>
      </c>
      <c r="T120" s="226" t="s">
        <v>164</v>
      </c>
      <c r="U120" s="226" t="s">
        <v>253</v>
      </c>
      <c r="V120" s="226"/>
      <c r="W120" s="227"/>
      <c r="X120" s="228" t="b">
        <f t="shared" si="56"/>
        <v>0</v>
      </c>
      <c r="Y120" s="228" t="b">
        <f t="shared" si="57"/>
        <v>0</v>
      </c>
      <c r="Z120" s="228" t="b">
        <f t="shared" si="58"/>
        <v>0</v>
      </c>
      <c r="AA120" s="228" t="b">
        <f t="shared" si="63"/>
        <v>1</v>
      </c>
      <c r="AB120" s="229" t="e">
        <f>#REF!-W120</f>
        <v>#REF!</v>
      </c>
      <c r="AE120" s="230">
        <f t="shared" si="60"/>
        <v>-1383000</v>
      </c>
      <c r="AG120" s="235"/>
      <c r="AH120" s="230"/>
    </row>
    <row r="121" spans="1:34" s="228" customFormat="1" ht="15">
      <c r="A121" s="196"/>
      <c r="B121" s="225" t="e">
        <f>+CONCATENATE(#REF!,#REF!,#REF!,#REF!)</f>
        <v>#REF!</v>
      </c>
      <c r="C121" s="231" t="s">
        <v>152</v>
      </c>
      <c r="D121" s="256" t="s">
        <v>290</v>
      </c>
      <c r="E121" s="256" t="s">
        <v>329</v>
      </c>
      <c r="F121" s="256" t="s">
        <v>307</v>
      </c>
      <c r="G121" s="256"/>
      <c r="H121" s="233" t="str">
        <f t="shared" si="38"/>
        <v>2911</v>
      </c>
      <c r="I121" s="233" t="str">
        <f t="shared" si="39"/>
        <v>2</v>
      </c>
      <c r="J121" s="233" t="str">
        <f t="shared" si="40"/>
        <v>1</v>
      </c>
      <c r="K121" s="233" t="str">
        <f t="shared" si="43"/>
        <v>A7</v>
      </c>
      <c r="L121" s="232">
        <v>3000000</v>
      </c>
      <c r="M121" s="232">
        <v>3000000</v>
      </c>
      <c r="N121" s="246">
        <v>1666665</v>
      </c>
      <c r="O121" s="232">
        <v>0</v>
      </c>
      <c r="P121" s="232">
        <v>0</v>
      </c>
      <c r="Q121" s="232">
        <f t="shared" si="37"/>
        <v>0</v>
      </c>
      <c r="R121" s="232">
        <f t="shared" si="36"/>
        <v>0</v>
      </c>
      <c r="S121" s="226" t="s">
        <v>157</v>
      </c>
      <c r="T121" s="226" t="s">
        <v>164</v>
      </c>
      <c r="U121" s="226" t="s">
        <v>253</v>
      </c>
      <c r="V121" s="226"/>
      <c r="W121" s="227"/>
      <c r="X121" s="228" t="b">
        <f t="shared" si="56"/>
        <v>0</v>
      </c>
      <c r="Y121" s="228" t="b">
        <f t="shared" si="57"/>
        <v>0</v>
      </c>
      <c r="Z121" s="228" t="b">
        <f t="shared" si="58"/>
        <v>0</v>
      </c>
      <c r="AA121" s="228" t="b">
        <f t="shared" si="63"/>
        <v>1</v>
      </c>
      <c r="AB121" s="229" t="e">
        <f>#REF!-W121</f>
        <v>#REF!</v>
      </c>
      <c r="AE121" s="230">
        <f t="shared" si="60"/>
        <v>0</v>
      </c>
      <c r="AG121" s="235"/>
      <c r="AH121" s="230"/>
    </row>
    <row r="122" spans="1:34" s="228" customFormat="1" ht="15">
      <c r="A122" s="196"/>
      <c r="B122" s="225" t="str">
        <f>+CONCATENATE(D144,E144,F144,G144)</f>
        <v>221063E20015O34033711100</v>
      </c>
      <c r="C122" s="231" t="s">
        <v>152</v>
      </c>
      <c r="D122" s="256" t="s">
        <v>141</v>
      </c>
      <c r="E122" s="256" t="s">
        <v>325</v>
      </c>
      <c r="F122" s="256" t="s">
        <v>308</v>
      </c>
      <c r="G122" s="256"/>
      <c r="H122" s="233" t="str">
        <f t="shared" si="38"/>
        <v>2981</v>
      </c>
      <c r="I122" s="233" t="str">
        <f t="shared" si="39"/>
        <v>2</v>
      </c>
      <c r="J122" s="233" t="str">
        <f t="shared" si="40"/>
        <v>1</v>
      </c>
      <c r="K122" s="233" t="str">
        <f t="shared" si="43"/>
        <v>A7</v>
      </c>
      <c r="L122" s="232">
        <v>150000</v>
      </c>
      <c r="M122" s="232">
        <v>150000</v>
      </c>
      <c r="N122" s="246">
        <v>150000</v>
      </c>
      <c r="O122" s="232">
        <v>0</v>
      </c>
      <c r="P122" s="232">
        <v>0</v>
      </c>
      <c r="Q122" s="232">
        <f t="shared" si="37"/>
        <v>0</v>
      </c>
      <c r="R122" s="232">
        <f t="shared" si="36"/>
        <v>0</v>
      </c>
      <c r="S122" s="226" t="s">
        <v>162</v>
      </c>
      <c r="T122" s="226" t="s">
        <v>164</v>
      </c>
      <c r="U122" s="226" t="s">
        <v>253</v>
      </c>
      <c r="V122" s="226"/>
      <c r="W122" s="227"/>
      <c r="X122" s="228" t="b">
        <f t="shared" si="56"/>
        <v>0</v>
      </c>
      <c r="Y122" s="228" t="b">
        <f t="shared" si="57"/>
        <v>0</v>
      </c>
      <c r="Z122" s="228" t="b">
        <f t="shared" si="58"/>
        <v>0</v>
      </c>
      <c r="AA122" s="228" t="b">
        <f t="shared" si="63"/>
        <v>1</v>
      </c>
      <c r="AB122" s="229">
        <f>Q145-W122</f>
        <v>0</v>
      </c>
      <c r="AE122" s="230">
        <f t="shared" si="60"/>
        <v>0</v>
      </c>
      <c r="AG122" s="235"/>
      <c r="AH122" s="230"/>
    </row>
    <row r="123" spans="1:34" s="228" customFormat="1" ht="15">
      <c r="A123" s="196"/>
      <c r="B123" s="225"/>
      <c r="C123" s="231" t="s">
        <v>152</v>
      </c>
      <c r="D123" s="256" t="s">
        <v>290</v>
      </c>
      <c r="E123" s="256" t="s">
        <v>331</v>
      </c>
      <c r="F123" s="256" t="s">
        <v>308</v>
      </c>
      <c r="G123" s="256"/>
      <c r="H123" s="233" t="str">
        <f t="shared" si="38"/>
        <v>2981</v>
      </c>
      <c r="I123" s="233" t="str">
        <f t="shared" si="39"/>
        <v>2</v>
      </c>
      <c r="J123" s="233" t="str">
        <f t="shared" si="40"/>
        <v>1</v>
      </c>
      <c r="K123" s="233" t="str">
        <f t="shared" si="43"/>
        <v>A7</v>
      </c>
      <c r="L123" s="232">
        <v>1445370</v>
      </c>
      <c r="M123" s="232">
        <v>1445370</v>
      </c>
      <c r="N123" s="246">
        <v>950000</v>
      </c>
      <c r="O123" s="232">
        <v>0</v>
      </c>
      <c r="P123" s="232">
        <v>0</v>
      </c>
      <c r="Q123" s="232">
        <f t="shared" si="37"/>
        <v>0</v>
      </c>
      <c r="R123" s="232">
        <f t="shared" si="36"/>
        <v>0</v>
      </c>
      <c r="S123" s="226" t="s">
        <v>153</v>
      </c>
      <c r="T123" s="226" t="s">
        <v>217</v>
      </c>
      <c r="U123" s="226" t="s">
        <v>254</v>
      </c>
      <c r="V123" s="226"/>
      <c r="W123" s="227"/>
      <c r="X123" s="228" t="b">
        <f t="shared" si="56"/>
        <v>0</v>
      </c>
      <c r="Y123" s="228" t="b">
        <f t="shared" si="57"/>
        <v>0</v>
      </c>
      <c r="Z123" s="228" t="b">
        <f t="shared" si="58"/>
        <v>0</v>
      </c>
      <c r="AA123" s="228" t="b">
        <f t="shared" ref="AA123:AA132" si="64">+V123=G123</f>
        <v>1</v>
      </c>
      <c r="AB123" s="229"/>
      <c r="AE123" s="230">
        <f t="shared" si="60"/>
        <v>0</v>
      </c>
      <c r="AG123" s="235"/>
      <c r="AH123" s="230"/>
    </row>
    <row r="124" spans="1:34" s="228" customFormat="1" ht="15">
      <c r="A124" s="196"/>
      <c r="B124" s="225"/>
      <c r="C124" s="231" t="s">
        <v>152</v>
      </c>
      <c r="D124" s="256" t="s">
        <v>295</v>
      </c>
      <c r="E124" s="256" t="s">
        <v>325</v>
      </c>
      <c r="F124" s="256" t="s">
        <v>309</v>
      </c>
      <c r="G124" s="256"/>
      <c r="H124" s="233" t="str">
        <f t="shared" si="38"/>
        <v>3121</v>
      </c>
      <c r="I124" s="233" t="str">
        <f t="shared" si="39"/>
        <v>1</v>
      </c>
      <c r="J124" s="233" t="str">
        <f t="shared" si="40"/>
        <v>1</v>
      </c>
      <c r="K124" s="233" t="str">
        <f t="shared" si="43"/>
        <v>00</v>
      </c>
      <c r="L124" s="232">
        <v>3300000</v>
      </c>
      <c r="M124" s="232">
        <v>3300000</v>
      </c>
      <c r="N124" s="246">
        <v>1650000</v>
      </c>
      <c r="O124" s="232">
        <v>599442.19999999995</v>
      </c>
      <c r="P124" s="232">
        <v>204342.29</v>
      </c>
      <c r="Q124" s="232">
        <f t="shared" si="37"/>
        <v>803784.49</v>
      </c>
      <c r="R124" s="232">
        <f t="shared" si="36"/>
        <v>803784.49</v>
      </c>
      <c r="S124" s="226" t="s">
        <v>153</v>
      </c>
      <c r="T124" s="226" t="s">
        <v>169</v>
      </c>
      <c r="U124" s="226" t="s">
        <v>254</v>
      </c>
      <c r="V124" s="226"/>
      <c r="W124" s="227"/>
      <c r="X124" s="228" t="b">
        <f t="shared" si="56"/>
        <v>0</v>
      </c>
      <c r="Y124" s="228" t="b">
        <f t="shared" si="57"/>
        <v>0</v>
      </c>
      <c r="Z124" s="228" t="b">
        <f t="shared" si="58"/>
        <v>0</v>
      </c>
      <c r="AA124" s="228" t="b">
        <f t="shared" si="64"/>
        <v>1</v>
      </c>
      <c r="AB124" s="229"/>
      <c r="AE124" s="230">
        <f t="shared" si="60"/>
        <v>0</v>
      </c>
      <c r="AG124" s="235"/>
      <c r="AH124" s="230"/>
    </row>
    <row r="125" spans="1:34" s="228" customFormat="1" ht="15">
      <c r="A125" s="196"/>
      <c r="B125" s="225"/>
      <c r="C125" s="231" t="s">
        <v>152</v>
      </c>
      <c r="D125" s="256" t="s">
        <v>290</v>
      </c>
      <c r="E125" s="256" t="s">
        <v>327</v>
      </c>
      <c r="F125" s="256" t="s">
        <v>266</v>
      </c>
      <c r="G125" s="256"/>
      <c r="H125" s="233" t="str">
        <f t="shared" si="38"/>
        <v>3132</v>
      </c>
      <c r="I125" s="233" t="str">
        <f t="shared" si="39"/>
        <v>1</v>
      </c>
      <c r="J125" s="233" t="str">
        <f t="shared" si="40"/>
        <v>1</v>
      </c>
      <c r="K125" s="233" t="str">
        <f t="shared" si="43"/>
        <v>00</v>
      </c>
      <c r="L125" s="232">
        <v>145000</v>
      </c>
      <c r="M125" s="232">
        <v>145000</v>
      </c>
      <c r="N125" s="246">
        <v>100000</v>
      </c>
      <c r="O125" s="232">
        <v>0</v>
      </c>
      <c r="P125" s="232">
        <v>0</v>
      </c>
      <c r="Q125" s="232">
        <f t="shared" si="37"/>
        <v>0</v>
      </c>
      <c r="R125" s="232">
        <f t="shared" si="36"/>
        <v>0</v>
      </c>
      <c r="S125" s="226" t="s">
        <v>153</v>
      </c>
      <c r="T125" s="226" t="s">
        <v>154</v>
      </c>
      <c r="U125" s="226" t="s">
        <v>254</v>
      </c>
      <c r="V125" s="226"/>
      <c r="W125" s="227"/>
      <c r="X125" s="228" t="b">
        <f t="shared" si="56"/>
        <v>0</v>
      </c>
      <c r="Y125" s="228" t="b">
        <f t="shared" si="57"/>
        <v>0</v>
      </c>
      <c r="Z125" s="228" t="b">
        <f t="shared" si="58"/>
        <v>0</v>
      </c>
      <c r="AA125" s="228" t="b">
        <f t="shared" si="64"/>
        <v>1</v>
      </c>
      <c r="AB125" s="229"/>
      <c r="AE125" s="230">
        <f t="shared" si="60"/>
        <v>0</v>
      </c>
      <c r="AG125" s="235"/>
      <c r="AH125" s="230"/>
    </row>
    <row r="126" spans="1:34" s="228" customFormat="1" ht="15">
      <c r="A126" s="196"/>
      <c r="B126" s="225"/>
      <c r="C126" s="231" t="s">
        <v>152</v>
      </c>
      <c r="D126" s="256" t="s">
        <v>295</v>
      </c>
      <c r="E126" s="256" t="s">
        <v>325</v>
      </c>
      <c r="F126" s="256" t="s">
        <v>334</v>
      </c>
      <c r="G126" s="256"/>
      <c r="H126" s="233" t="str">
        <f t="shared" si="38"/>
        <v>3141</v>
      </c>
      <c r="I126" s="233" t="str">
        <f t="shared" si="39"/>
        <v>1</v>
      </c>
      <c r="J126" s="233" t="str">
        <f t="shared" si="40"/>
        <v>1</v>
      </c>
      <c r="K126" s="233" t="str">
        <f t="shared" si="43"/>
        <v>00</v>
      </c>
      <c r="L126" s="232">
        <v>1000000</v>
      </c>
      <c r="M126" s="232">
        <v>887687.92</v>
      </c>
      <c r="N126" s="246">
        <v>387685.92</v>
      </c>
      <c r="O126" s="232">
        <v>65779.95</v>
      </c>
      <c r="P126" s="232">
        <v>140403.85999999999</v>
      </c>
      <c r="Q126" s="232">
        <f t="shared" si="37"/>
        <v>206183.81</v>
      </c>
      <c r="R126" s="232">
        <f t="shared" ref="R126:R170" si="65">+Q126</f>
        <v>206183.81</v>
      </c>
      <c r="S126" s="226" t="s">
        <v>153</v>
      </c>
      <c r="T126" s="226" t="s">
        <v>164</v>
      </c>
      <c r="U126" s="226" t="s">
        <v>254</v>
      </c>
      <c r="V126" s="226"/>
      <c r="W126" s="227"/>
      <c r="X126" s="228" t="b">
        <f t="shared" si="56"/>
        <v>0</v>
      </c>
      <c r="Y126" s="228" t="b">
        <f t="shared" si="57"/>
        <v>0</v>
      </c>
      <c r="Z126" s="228" t="b">
        <f t="shared" si="58"/>
        <v>0</v>
      </c>
      <c r="AA126" s="228" t="b">
        <f t="shared" si="64"/>
        <v>1</v>
      </c>
      <c r="AB126" s="229"/>
      <c r="AE126" s="230">
        <f t="shared" si="60"/>
        <v>112312.07999999996</v>
      </c>
      <c r="AG126" s="235"/>
      <c r="AH126" s="230"/>
    </row>
    <row r="127" spans="1:34" s="228" customFormat="1" ht="15">
      <c r="A127" s="196"/>
      <c r="B127" s="225"/>
      <c r="C127" s="231" t="s">
        <v>152</v>
      </c>
      <c r="D127" s="256" t="s">
        <v>295</v>
      </c>
      <c r="E127" s="256" t="s">
        <v>325</v>
      </c>
      <c r="F127" s="256" t="s">
        <v>394</v>
      </c>
      <c r="G127" s="256"/>
      <c r="H127" s="233" t="str">
        <f t="shared" si="38"/>
        <v>3141</v>
      </c>
      <c r="I127" s="233" t="str">
        <f t="shared" si="39"/>
        <v>1</v>
      </c>
      <c r="J127" s="233" t="str">
        <f t="shared" si="40"/>
        <v>1</v>
      </c>
      <c r="K127" s="233" t="str">
        <f t="shared" si="43"/>
        <v>60</v>
      </c>
      <c r="L127" s="232">
        <v>0</v>
      </c>
      <c r="M127" s="232">
        <v>245431.88</v>
      </c>
      <c r="N127" s="246">
        <v>245431.88</v>
      </c>
      <c r="O127" s="232">
        <v>245431.88</v>
      </c>
      <c r="P127" s="232">
        <v>0</v>
      </c>
      <c r="Q127" s="232">
        <f t="shared" si="37"/>
        <v>245431.88</v>
      </c>
      <c r="R127" s="232">
        <f t="shared" si="65"/>
        <v>245431.88</v>
      </c>
      <c r="S127" s="226" t="s">
        <v>139</v>
      </c>
      <c r="T127" s="226" t="s">
        <v>164</v>
      </c>
      <c r="U127" s="226" t="s">
        <v>254</v>
      </c>
      <c r="V127" s="226"/>
      <c r="W127" s="227"/>
      <c r="X127" s="228" t="b">
        <f t="shared" si="56"/>
        <v>0</v>
      </c>
      <c r="Y127" s="228" t="b">
        <f t="shared" si="57"/>
        <v>0</v>
      </c>
      <c r="Z127" s="228" t="b">
        <f t="shared" si="58"/>
        <v>0</v>
      </c>
      <c r="AA127" s="228" t="b">
        <f t="shared" si="64"/>
        <v>1</v>
      </c>
      <c r="AB127" s="229"/>
      <c r="AE127" s="230">
        <f t="shared" si="60"/>
        <v>-245431.88</v>
      </c>
      <c r="AG127" s="235"/>
      <c r="AH127" s="230"/>
    </row>
    <row r="128" spans="1:34" s="228" customFormat="1" ht="15">
      <c r="A128" s="196"/>
      <c r="B128" s="225"/>
      <c r="C128" s="231" t="s">
        <v>152</v>
      </c>
      <c r="D128" s="256" t="s">
        <v>295</v>
      </c>
      <c r="E128" s="256" t="s">
        <v>325</v>
      </c>
      <c r="F128" s="256" t="s">
        <v>310</v>
      </c>
      <c r="G128" s="256"/>
      <c r="H128" s="233" t="str">
        <f t="shared" si="38"/>
        <v>3161</v>
      </c>
      <c r="I128" s="233" t="str">
        <f t="shared" si="39"/>
        <v>1</v>
      </c>
      <c r="J128" s="233" t="str">
        <f t="shared" si="40"/>
        <v>1</v>
      </c>
      <c r="K128" s="233" t="str">
        <f t="shared" si="43"/>
        <v>00</v>
      </c>
      <c r="L128" s="232">
        <v>75787</v>
      </c>
      <c r="M128" s="232">
        <v>75787</v>
      </c>
      <c r="N128" s="246">
        <v>75787</v>
      </c>
      <c r="O128" s="232">
        <v>0</v>
      </c>
      <c r="P128" s="232">
        <v>0</v>
      </c>
      <c r="Q128" s="232">
        <f t="shared" si="37"/>
        <v>0</v>
      </c>
      <c r="R128" s="232">
        <f t="shared" si="65"/>
        <v>0</v>
      </c>
      <c r="S128" s="226" t="s">
        <v>140</v>
      </c>
      <c r="T128" s="226" t="s">
        <v>217</v>
      </c>
      <c r="U128" s="226" t="s">
        <v>254</v>
      </c>
      <c r="V128" s="226"/>
      <c r="W128" s="227"/>
      <c r="X128" s="228" t="b">
        <f t="shared" si="56"/>
        <v>0</v>
      </c>
      <c r="Y128" s="228" t="b">
        <f t="shared" si="57"/>
        <v>0</v>
      </c>
      <c r="Z128" s="228" t="b">
        <f t="shared" si="58"/>
        <v>0</v>
      </c>
      <c r="AA128" s="228" t="b">
        <f t="shared" si="64"/>
        <v>1</v>
      </c>
      <c r="AB128" s="229"/>
      <c r="AE128" s="230">
        <f t="shared" si="60"/>
        <v>0</v>
      </c>
      <c r="AG128" s="235"/>
      <c r="AH128" s="230"/>
    </row>
    <row r="129" spans="1:34" s="228" customFormat="1" ht="15">
      <c r="A129" s="196"/>
      <c r="B129" s="225"/>
      <c r="C129" s="231" t="s">
        <v>152</v>
      </c>
      <c r="D129" s="256" t="s">
        <v>295</v>
      </c>
      <c r="E129" s="256" t="s">
        <v>325</v>
      </c>
      <c r="F129" s="256" t="s">
        <v>335</v>
      </c>
      <c r="G129" s="256"/>
      <c r="H129" s="233" t="str">
        <f t="shared" si="38"/>
        <v>3171</v>
      </c>
      <c r="I129" s="233" t="str">
        <f t="shared" si="39"/>
        <v>1</v>
      </c>
      <c r="J129" s="233" t="str">
        <f t="shared" si="40"/>
        <v>1</v>
      </c>
      <c r="K129" s="233" t="str">
        <f t="shared" si="43"/>
        <v>00</v>
      </c>
      <c r="L129" s="232">
        <v>1300000</v>
      </c>
      <c r="M129" s="232">
        <v>1025000</v>
      </c>
      <c r="N129" s="246">
        <v>374998</v>
      </c>
      <c r="O129" s="232">
        <v>77378.33</v>
      </c>
      <c r="P129" s="232">
        <v>145120.20000000001</v>
      </c>
      <c r="Q129" s="232">
        <f t="shared" si="37"/>
        <v>222498.53000000003</v>
      </c>
      <c r="R129" s="232">
        <f t="shared" si="65"/>
        <v>222498.53000000003</v>
      </c>
      <c r="S129" s="226" t="s">
        <v>140</v>
      </c>
      <c r="T129" s="226" t="s">
        <v>154</v>
      </c>
      <c r="U129" s="226" t="s">
        <v>254</v>
      </c>
      <c r="V129" s="226"/>
      <c r="W129" s="227"/>
      <c r="X129" s="228" t="b">
        <f t="shared" si="56"/>
        <v>0</v>
      </c>
      <c r="Y129" s="228" t="b">
        <f t="shared" si="57"/>
        <v>0</v>
      </c>
      <c r="Z129" s="228" t="b">
        <f t="shared" si="58"/>
        <v>0</v>
      </c>
      <c r="AA129" s="228" t="b">
        <f t="shared" si="64"/>
        <v>1</v>
      </c>
      <c r="AB129" s="229"/>
      <c r="AE129" s="230">
        <f t="shared" si="60"/>
        <v>275000</v>
      </c>
      <c r="AG129" s="235"/>
      <c r="AH129" s="230"/>
    </row>
    <row r="130" spans="1:34" s="228" customFormat="1" ht="15">
      <c r="A130" s="196"/>
      <c r="B130" s="225"/>
      <c r="C130" s="231" t="s">
        <v>152</v>
      </c>
      <c r="D130" s="256" t="s">
        <v>295</v>
      </c>
      <c r="E130" s="256" t="s">
        <v>325</v>
      </c>
      <c r="F130" s="256" t="s">
        <v>395</v>
      </c>
      <c r="G130" s="256"/>
      <c r="H130" s="233" t="str">
        <f t="shared" si="38"/>
        <v>3171</v>
      </c>
      <c r="I130" s="233" t="str">
        <f t="shared" si="39"/>
        <v>1</v>
      </c>
      <c r="J130" s="233" t="str">
        <f t="shared" si="40"/>
        <v>1</v>
      </c>
      <c r="K130" s="233" t="str">
        <f t="shared" si="43"/>
        <v>60</v>
      </c>
      <c r="L130" s="232">
        <v>0</v>
      </c>
      <c r="M130" s="232">
        <v>290240.40000000002</v>
      </c>
      <c r="N130" s="246">
        <v>290240.40000000002</v>
      </c>
      <c r="O130" s="232">
        <v>290240.40000000002</v>
      </c>
      <c r="P130" s="232">
        <v>0</v>
      </c>
      <c r="Q130" s="232">
        <f t="shared" si="37"/>
        <v>290240.40000000002</v>
      </c>
      <c r="R130" s="232">
        <f t="shared" si="65"/>
        <v>290240.40000000002</v>
      </c>
      <c r="S130" s="226" t="s">
        <v>140</v>
      </c>
      <c r="T130" s="226" t="s">
        <v>159</v>
      </c>
      <c r="U130" s="226" t="s">
        <v>254</v>
      </c>
      <c r="V130" s="226"/>
      <c r="W130" s="227"/>
      <c r="X130" s="228" t="b">
        <f t="shared" si="56"/>
        <v>0</v>
      </c>
      <c r="Y130" s="228" t="b">
        <f t="shared" si="57"/>
        <v>0</v>
      </c>
      <c r="Z130" s="228" t="b">
        <f t="shared" si="58"/>
        <v>0</v>
      </c>
      <c r="AA130" s="228" t="b">
        <f t="shared" si="64"/>
        <v>1</v>
      </c>
      <c r="AB130" s="229"/>
      <c r="AE130" s="230">
        <f t="shared" si="60"/>
        <v>-290240.40000000002</v>
      </c>
      <c r="AG130" s="235"/>
      <c r="AH130" s="230"/>
    </row>
    <row r="131" spans="1:34" s="228" customFormat="1" ht="15">
      <c r="A131" s="196"/>
      <c r="B131" s="225"/>
      <c r="C131" s="231" t="s">
        <v>152</v>
      </c>
      <c r="D131" s="256" t="s">
        <v>295</v>
      </c>
      <c r="E131" s="256" t="s">
        <v>325</v>
      </c>
      <c r="F131" s="256" t="s">
        <v>267</v>
      </c>
      <c r="G131" s="256"/>
      <c r="H131" s="233" t="str">
        <f t="shared" si="38"/>
        <v>3221</v>
      </c>
      <c r="I131" s="233" t="str">
        <f t="shared" si="39"/>
        <v>1</v>
      </c>
      <c r="J131" s="233" t="str">
        <f t="shared" si="40"/>
        <v>1</v>
      </c>
      <c r="K131" s="233" t="str">
        <f t="shared" si="43"/>
        <v>00</v>
      </c>
      <c r="L131" s="232">
        <v>7500000</v>
      </c>
      <c r="M131" s="232">
        <v>7500000</v>
      </c>
      <c r="N131" s="246">
        <v>3750000</v>
      </c>
      <c r="O131" s="232">
        <v>603657.68000000005</v>
      </c>
      <c r="P131" s="232">
        <v>2414630.7200000002</v>
      </c>
      <c r="Q131" s="232">
        <f t="shared" si="37"/>
        <v>3018288.4000000004</v>
      </c>
      <c r="R131" s="232">
        <f t="shared" si="65"/>
        <v>3018288.4000000004</v>
      </c>
      <c r="S131" s="226" t="s">
        <v>140</v>
      </c>
      <c r="T131" s="226" t="s">
        <v>171</v>
      </c>
      <c r="U131" s="226" t="s">
        <v>254</v>
      </c>
      <c r="V131" s="226"/>
      <c r="W131" s="227"/>
      <c r="X131" s="228" t="b">
        <f t="shared" si="56"/>
        <v>0</v>
      </c>
      <c r="Y131" s="228" t="b">
        <f t="shared" si="57"/>
        <v>0</v>
      </c>
      <c r="Z131" s="228" t="b">
        <f t="shared" si="58"/>
        <v>0</v>
      </c>
      <c r="AA131" s="228" t="b">
        <f t="shared" si="64"/>
        <v>1</v>
      </c>
      <c r="AB131" s="229"/>
      <c r="AE131" s="230">
        <f t="shared" si="60"/>
        <v>0</v>
      </c>
      <c r="AG131" s="235"/>
      <c r="AH131" s="230"/>
    </row>
    <row r="132" spans="1:34" s="228" customFormat="1" ht="15">
      <c r="A132" s="196"/>
      <c r="B132" s="225" t="str">
        <f>+CONCATENATE(D145,E145,F145,G145)</f>
        <v>221063E20015O44033711100</v>
      </c>
      <c r="C132" s="231" t="s">
        <v>152</v>
      </c>
      <c r="D132" s="256" t="s">
        <v>290</v>
      </c>
      <c r="E132" s="256" t="s">
        <v>325</v>
      </c>
      <c r="F132" s="256" t="s">
        <v>336</v>
      </c>
      <c r="G132" s="256"/>
      <c r="H132" s="233" t="str">
        <f t="shared" si="38"/>
        <v>3252</v>
      </c>
      <c r="I132" s="233" t="str">
        <f t="shared" si="39"/>
        <v>1</v>
      </c>
      <c r="J132" s="233" t="str">
        <f t="shared" si="40"/>
        <v>1</v>
      </c>
      <c r="K132" s="233" t="str">
        <f t="shared" si="43"/>
        <v>00</v>
      </c>
      <c r="L132" s="232">
        <v>72249973</v>
      </c>
      <c r="M132" s="232">
        <v>72249973</v>
      </c>
      <c r="N132" s="246">
        <v>49543973</v>
      </c>
      <c r="O132" s="232">
        <v>12208163.029999999</v>
      </c>
      <c r="P132" s="232">
        <v>19819790.73</v>
      </c>
      <c r="Q132" s="232">
        <f t="shared" si="37"/>
        <v>32027953.759999998</v>
      </c>
      <c r="R132" s="232">
        <f t="shared" si="65"/>
        <v>32027953.759999998</v>
      </c>
      <c r="S132" s="226" t="s">
        <v>141</v>
      </c>
      <c r="T132" s="226" t="s">
        <v>164</v>
      </c>
      <c r="U132" s="226" t="s">
        <v>254</v>
      </c>
      <c r="V132" s="226"/>
      <c r="W132" s="227"/>
      <c r="X132" s="228" t="b">
        <f t="shared" si="56"/>
        <v>0</v>
      </c>
      <c r="Y132" s="228" t="b">
        <f t="shared" si="57"/>
        <v>0</v>
      </c>
      <c r="Z132" s="228" t="b">
        <f t="shared" si="58"/>
        <v>0</v>
      </c>
      <c r="AA132" s="228" t="b">
        <f t="shared" si="64"/>
        <v>1</v>
      </c>
      <c r="AB132" s="229" t="e">
        <f>#REF!-W132</f>
        <v>#REF!</v>
      </c>
      <c r="AE132" s="230">
        <f t="shared" si="60"/>
        <v>0</v>
      </c>
      <c r="AG132" s="235"/>
      <c r="AH132" s="230"/>
    </row>
    <row r="133" spans="1:34" s="228" customFormat="1" ht="15">
      <c r="A133" s="196"/>
      <c r="B133" s="225" t="e">
        <f>+CONCATENATE(#REF!,#REF!,#REF!,#REF!)</f>
        <v>#REF!</v>
      </c>
      <c r="C133" s="231" t="s">
        <v>152</v>
      </c>
      <c r="D133" s="256" t="s">
        <v>295</v>
      </c>
      <c r="E133" s="256" t="s">
        <v>325</v>
      </c>
      <c r="F133" s="256" t="s">
        <v>281</v>
      </c>
      <c r="G133" s="256"/>
      <c r="H133" s="233" t="str">
        <f t="shared" si="38"/>
        <v>3253</v>
      </c>
      <c r="I133" s="233" t="str">
        <f t="shared" si="39"/>
        <v>1</v>
      </c>
      <c r="J133" s="233" t="str">
        <f t="shared" si="40"/>
        <v>1</v>
      </c>
      <c r="K133" s="233" t="str">
        <f t="shared" si="43"/>
        <v>00</v>
      </c>
      <c r="L133" s="232">
        <v>2500000</v>
      </c>
      <c r="M133" s="232">
        <v>2500000</v>
      </c>
      <c r="N133" s="246">
        <v>2000000</v>
      </c>
      <c r="O133" s="232">
        <v>268447.2</v>
      </c>
      <c r="P133" s="232">
        <v>394376.8</v>
      </c>
      <c r="Q133" s="232">
        <f t="shared" si="37"/>
        <v>662824</v>
      </c>
      <c r="R133" s="232">
        <f t="shared" si="65"/>
        <v>662824</v>
      </c>
      <c r="S133" s="226" t="s">
        <v>165</v>
      </c>
      <c r="T133" s="226" t="s">
        <v>164</v>
      </c>
      <c r="U133" s="226" t="s">
        <v>254</v>
      </c>
      <c r="V133" s="226"/>
      <c r="W133" s="227"/>
      <c r="X133" s="228" t="b">
        <f t="shared" si="56"/>
        <v>0</v>
      </c>
      <c r="Y133" s="228" t="b">
        <f t="shared" si="57"/>
        <v>0</v>
      </c>
      <c r="Z133" s="228" t="b">
        <f t="shared" si="58"/>
        <v>0</v>
      </c>
      <c r="AA133" s="228" t="b">
        <f t="shared" ref="AA133:AA137" si="66">+V133=G133</f>
        <v>1</v>
      </c>
      <c r="AB133" s="229" t="e">
        <f>#REF!-W133</f>
        <v>#REF!</v>
      </c>
      <c r="AE133" s="230">
        <f t="shared" si="60"/>
        <v>0</v>
      </c>
      <c r="AG133" s="235"/>
      <c r="AH133" s="230"/>
    </row>
    <row r="134" spans="1:34" s="228" customFormat="1" ht="15">
      <c r="A134" s="196"/>
      <c r="B134" s="225" t="e">
        <f>+CONCATENATE(#REF!,#REF!,#REF!,#REF!)</f>
        <v>#REF!</v>
      </c>
      <c r="C134" s="231" t="s">
        <v>152</v>
      </c>
      <c r="D134" s="256" t="s">
        <v>295</v>
      </c>
      <c r="E134" s="256" t="s">
        <v>325</v>
      </c>
      <c r="F134" s="256" t="s">
        <v>268</v>
      </c>
      <c r="G134" s="256"/>
      <c r="H134" s="233" t="str">
        <f t="shared" si="38"/>
        <v>3291</v>
      </c>
      <c r="I134" s="233" t="str">
        <f t="shared" si="39"/>
        <v>1</v>
      </c>
      <c r="J134" s="233" t="str">
        <f t="shared" si="40"/>
        <v>1</v>
      </c>
      <c r="K134" s="233" t="str">
        <f t="shared" si="43"/>
        <v>00</v>
      </c>
      <c r="L134" s="232">
        <v>12500000</v>
      </c>
      <c r="M134" s="232">
        <v>12351639.800000001</v>
      </c>
      <c r="N134" s="246">
        <v>5851639.7999999998</v>
      </c>
      <c r="O134" s="232">
        <v>1523182.7</v>
      </c>
      <c r="P134" s="232">
        <v>1699858.4</v>
      </c>
      <c r="Q134" s="232">
        <f t="shared" si="37"/>
        <v>3223041.0999999996</v>
      </c>
      <c r="R134" s="232">
        <f t="shared" si="65"/>
        <v>3223041.0999999996</v>
      </c>
      <c r="S134" s="226" t="s">
        <v>162</v>
      </c>
      <c r="T134" s="226" t="s">
        <v>164</v>
      </c>
      <c r="U134" s="226" t="s">
        <v>254</v>
      </c>
      <c r="V134" s="226"/>
      <c r="W134" s="227"/>
      <c r="X134" s="228" t="b">
        <f t="shared" si="56"/>
        <v>0</v>
      </c>
      <c r="Y134" s="228" t="b">
        <f t="shared" si="57"/>
        <v>0</v>
      </c>
      <c r="Z134" s="228" t="b">
        <f t="shared" si="58"/>
        <v>0</v>
      </c>
      <c r="AA134" s="228" t="b">
        <f t="shared" si="66"/>
        <v>1</v>
      </c>
      <c r="AB134" s="229" t="e">
        <f>#REF!-W134</f>
        <v>#REF!</v>
      </c>
      <c r="AE134" s="230">
        <f t="shared" si="60"/>
        <v>148360.19999999925</v>
      </c>
      <c r="AG134" s="235"/>
      <c r="AH134" s="230"/>
    </row>
    <row r="135" spans="1:34" s="228" customFormat="1" ht="15">
      <c r="A135" s="196"/>
      <c r="B135" s="225"/>
      <c r="C135" s="231" t="s">
        <v>152</v>
      </c>
      <c r="D135" s="256" t="s">
        <v>294</v>
      </c>
      <c r="E135" s="256" t="s">
        <v>331</v>
      </c>
      <c r="F135" s="256" t="s">
        <v>268</v>
      </c>
      <c r="G135" s="256"/>
      <c r="H135" s="233" t="str">
        <f t="shared" si="38"/>
        <v>3291</v>
      </c>
      <c r="I135" s="233" t="str">
        <f t="shared" si="39"/>
        <v>1</v>
      </c>
      <c r="J135" s="233" t="str">
        <f t="shared" si="40"/>
        <v>1</v>
      </c>
      <c r="K135" s="233" t="str">
        <f t="shared" si="43"/>
        <v>00</v>
      </c>
      <c r="L135" s="232">
        <v>27355</v>
      </c>
      <c r="M135" s="232">
        <v>27355</v>
      </c>
      <c r="N135" s="246">
        <v>27355</v>
      </c>
      <c r="O135" s="232">
        <v>0</v>
      </c>
      <c r="P135" s="232">
        <v>0</v>
      </c>
      <c r="Q135" s="232">
        <f t="shared" si="37"/>
        <v>0</v>
      </c>
      <c r="R135" s="232">
        <f t="shared" si="65"/>
        <v>0</v>
      </c>
      <c r="S135" s="226" t="s">
        <v>153</v>
      </c>
      <c r="T135" s="226" t="s">
        <v>154</v>
      </c>
      <c r="U135" s="226" t="s">
        <v>255</v>
      </c>
      <c r="V135" s="226"/>
      <c r="W135" s="227"/>
      <c r="X135" s="228" t="b">
        <f t="shared" si="56"/>
        <v>0</v>
      </c>
      <c r="Y135" s="228" t="b">
        <f t="shared" si="57"/>
        <v>0</v>
      </c>
      <c r="Z135" s="228" t="b">
        <f t="shared" si="58"/>
        <v>0</v>
      </c>
      <c r="AA135" s="228" t="b">
        <f t="shared" si="66"/>
        <v>1</v>
      </c>
      <c r="AB135" s="229" t="e">
        <f>#REF!-W135</f>
        <v>#REF!</v>
      </c>
      <c r="AE135" s="230">
        <f t="shared" si="60"/>
        <v>0</v>
      </c>
      <c r="AG135" s="235"/>
      <c r="AH135" s="230"/>
    </row>
    <row r="136" spans="1:34" s="228" customFormat="1" ht="15">
      <c r="A136" s="196"/>
      <c r="B136" s="225" t="str">
        <f>+CONCATENATE(D155,E155,F155,G155)</f>
        <v>221313M00115O24035212100</v>
      </c>
      <c r="C136" s="231" t="s">
        <v>152</v>
      </c>
      <c r="D136" s="256" t="s">
        <v>294</v>
      </c>
      <c r="E136" s="256" t="s">
        <v>327</v>
      </c>
      <c r="F136" s="256" t="s">
        <v>268</v>
      </c>
      <c r="G136" s="256"/>
      <c r="H136" s="233" t="str">
        <f t="shared" si="38"/>
        <v>3291</v>
      </c>
      <c r="I136" s="233" t="str">
        <f t="shared" si="39"/>
        <v>1</v>
      </c>
      <c r="J136" s="233" t="str">
        <f t="shared" si="40"/>
        <v>1</v>
      </c>
      <c r="K136" s="233" t="str">
        <f t="shared" si="43"/>
        <v>00</v>
      </c>
      <c r="L136" s="232">
        <v>123948</v>
      </c>
      <c r="M136" s="232">
        <v>123948</v>
      </c>
      <c r="N136" s="246">
        <v>123948</v>
      </c>
      <c r="O136" s="232">
        <v>0</v>
      </c>
      <c r="P136" s="232">
        <v>0</v>
      </c>
      <c r="Q136" s="232">
        <f t="shared" si="37"/>
        <v>0</v>
      </c>
      <c r="R136" s="232">
        <f t="shared" si="65"/>
        <v>0</v>
      </c>
      <c r="S136" s="226" t="s">
        <v>140</v>
      </c>
      <c r="T136" s="226" t="s">
        <v>164</v>
      </c>
      <c r="U136" s="226" t="s">
        <v>255</v>
      </c>
      <c r="V136" s="226"/>
      <c r="W136" s="227"/>
      <c r="X136" s="228" t="b">
        <f t="shared" si="56"/>
        <v>0</v>
      </c>
      <c r="Y136" s="228" t="b">
        <f t="shared" si="57"/>
        <v>0</v>
      </c>
      <c r="Z136" s="228" t="b">
        <f t="shared" si="58"/>
        <v>0</v>
      </c>
      <c r="AA136" s="228" t="b">
        <f t="shared" si="66"/>
        <v>1</v>
      </c>
      <c r="AB136" s="229" t="e">
        <f>#REF!-W136</f>
        <v>#REF!</v>
      </c>
      <c r="AE136" s="230">
        <f t="shared" si="60"/>
        <v>0</v>
      </c>
      <c r="AG136" s="235"/>
      <c r="AH136" s="230"/>
    </row>
    <row r="137" spans="1:34" s="228" customFormat="1" ht="15">
      <c r="A137" s="196"/>
      <c r="B137" s="225" t="e">
        <f>+CONCATENATE(#REF!,#REF!,#REF!,#REF!)</f>
        <v>#REF!</v>
      </c>
      <c r="C137" s="231" t="s">
        <v>152</v>
      </c>
      <c r="D137" s="256" t="s">
        <v>293</v>
      </c>
      <c r="E137" s="256" t="s">
        <v>331</v>
      </c>
      <c r="F137" s="256" t="s">
        <v>268</v>
      </c>
      <c r="G137" s="256"/>
      <c r="H137" s="233" t="str">
        <f t="shared" si="38"/>
        <v>3291</v>
      </c>
      <c r="I137" s="233" t="str">
        <f t="shared" si="39"/>
        <v>1</v>
      </c>
      <c r="J137" s="233" t="str">
        <f t="shared" si="40"/>
        <v>1</v>
      </c>
      <c r="K137" s="233" t="str">
        <f t="shared" si="43"/>
        <v>00</v>
      </c>
      <c r="L137" s="232">
        <v>30987</v>
      </c>
      <c r="M137" s="232">
        <v>30987</v>
      </c>
      <c r="N137" s="246">
        <v>30987</v>
      </c>
      <c r="O137" s="232">
        <v>0</v>
      </c>
      <c r="P137" s="232">
        <v>0</v>
      </c>
      <c r="Q137" s="232">
        <f t="shared" si="37"/>
        <v>0</v>
      </c>
      <c r="R137" s="232">
        <f t="shared" si="65"/>
        <v>0</v>
      </c>
      <c r="S137" s="226" t="s">
        <v>160</v>
      </c>
      <c r="T137" s="226" t="s">
        <v>171</v>
      </c>
      <c r="U137" s="226" t="s">
        <v>255</v>
      </c>
      <c r="V137" s="226"/>
      <c r="W137" s="227"/>
      <c r="X137" s="228" t="b">
        <f t="shared" si="56"/>
        <v>0</v>
      </c>
      <c r="Y137" s="228" t="b">
        <f t="shared" si="57"/>
        <v>0</v>
      </c>
      <c r="Z137" s="228" t="b">
        <f t="shared" si="58"/>
        <v>0</v>
      </c>
      <c r="AA137" s="228" t="b">
        <f t="shared" si="66"/>
        <v>1</v>
      </c>
      <c r="AB137" s="229">
        <f>Q168-W137</f>
        <v>0</v>
      </c>
      <c r="AE137" s="230">
        <f t="shared" si="60"/>
        <v>0</v>
      </c>
      <c r="AG137" s="235"/>
      <c r="AH137" s="230"/>
    </row>
    <row r="138" spans="1:34" s="228" customFormat="1" ht="15">
      <c r="A138" s="196"/>
      <c r="B138" s="225"/>
      <c r="C138" s="231" t="s">
        <v>152</v>
      </c>
      <c r="D138" s="256" t="s">
        <v>295</v>
      </c>
      <c r="E138" s="256" t="s">
        <v>325</v>
      </c>
      <c r="F138" s="256" t="s">
        <v>269</v>
      </c>
      <c r="G138" s="256"/>
      <c r="H138" s="233" t="str">
        <f t="shared" si="38"/>
        <v>3341</v>
      </c>
      <c r="I138" s="233" t="str">
        <f t="shared" si="39"/>
        <v>1</v>
      </c>
      <c r="J138" s="233" t="str">
        <f t="shared" si="40"/>
        <v>1</v>
      </c>
      <c r="K138" s="233" t="str">
        <f t="shared" si="43"/>
        <v>00</v>
      </c>
      <c r="L138" s="232">
        <v>1000000</v>
      </c>
      <c r="M138" s="232">
        <v>1000000</v>
      </c>
      <c r="N138" s="246">
        <v>450000</v>
      </c>
      <c r="O138" s="232">
        <v>0</v>
      </c>
      <c r="P138" s="232">
        <v>0</v>
      </c>
      <c r="Q138" s="232">
        <f t="shared" ref="Q138:Q201" si="67">+O138+P138</f>
        <v>0</v>
      </c>
      <c r="R138" s="232">
        <f t="shared" si="65"/>
        <v>0</v>
      </c>
      <c r="S138" s="226" t="s">
        <v>147</v>
      </c>
      <c r="T138" s="226" t="s">
        <v>169</v>
      </c>
      <c r="U138" s="226" t="s">
        <v>256</v>
      </c>
      <c r="V138" s="226"/>
      <c r="W138" s="227"/>
      <c r="X138" s="228" t="b">
        <f t="shared" si="56"/>
        <v>0</v>
      </c>
      <c r="Y138" s="228" t="b">
        <f t="shared" si="57"/>
        <v>0</v>
      </c>
      <c r="Z138" s="228" t="b">
        <f t="shared" si="58"/>
        <v>0</v>
      </c>
      <c r="AA138" s="228" t="b">
        <f t="shared" ref="AA138:AA142" si="68">+V138=G138</f>
        <v>1</v>
      </c>
      <c r="AB138" s="229"/>
      <c r="AE138" s="230">
        <f t="shared" si="60"/>
        <v>0</v>
      </c>
      <c r="AG138" s="235"/>
      <c r="AH138" s="230"/>
    </row>
    <row r="139" spans="1:34" s="228" customFormat="1" ht="15">
      <c r="A139" s="196"/>
      <c r="B139" s="225" t="e">
        <f>+CONCATENATE(#REF!,#REF!,#REF!,#REF!)</f>
        <v>#REF!</v>
      </c>
      <c r="C139" s="231" t="s">
        <v>152</v>
      </c>
      <c r="D139" s="256" t="s">
        <v>292</v>
      </c>
      <c r="E139" s="256" t="s">
        <v>326</v>
      </c>
      <c r="F139" s="256" t="s">
        <v>269</v>
      </c>
      <c r="G139" s="256"/>
      <c r="H139" s="233" t="str">
        <f t="shared" ref="H139:H180" si="69">+MID(F139,1,4)</f>
        <v>3341</v>
      </c>
      <c r="I139" s="233" t="str">
        <f t="shared" ref="I139:I180" si="70">+MID(F139,5,1)</f>
        <v>1</v>
      </c>
      <c r="J139" s="233" t="str">
        <f t="shared" ref="J139:J180" si="71">+MID(F139,6,1)</f>
        <v>1</v>
      </c>
      <c r="K139" s="233" t="str">
        <f t="shared" si="43"/>
        <v>00</v>
      </c>
      <c r="L139" s="232">
        <v>499335</v>
      </c>
      <c r="M139" s="232">
        <v>499335</v>
      </c>
      <c r="N139" s="246">
        <v>499335</v>
      </c>
      <c r="O139" s="232">
        <v>0</v>
      </c>
      <c r="P139" s="232">
        <v>0</v>
      </c>
      <c r="Q139" s="232">
        <f t="shared" si="67"/>
        <v>0</v>
      </c>
      <c r="R139" s="232">
        <f t="shared" si="65"/>
        <v>0</v>
      </c>
      <c r="S139" s="226" t="s">
        <v>147</v>
      </c>
      <c r="T139" s="226" t="s">
        <v>171</v>
      </c>
      <c r="U139" s="226" t="s">
        <v>256</v>
      </c>
      <c r="V139" s="226"/>
      <c r="W139" s="227"/>
      <c r="X139" s="228" t="b">
        <f t="shared" si="56"/>
        <v>0</v>
      </c>
      <c r="Y139" s="228" t="b">
        <f t="shared" si="57"/>
        <v>0</v>
      </c>
      <c r="Z139" s="228" t="b">
        <f t="shared" si="58"/>
        <v>0</v>
      </c>
      <c r="AA139" s="228" t="b">
        <f t="shared" si="68"/>
        <v>1</v>
      </c>
      <c r="AB139" s="229" t="e">
        <f>#REF!-W139</f>
        <v>#REF!</v>
      </c>
      <c r="AE139" s="230">
        <f t="shared" si="60"/>
        <v>0</v>
      </c>
      <c r="AG139" s="235"/>
      <c r="AH139" s="230"/>
    </row>
    <row r="140" spans="1:34" s="228" customFormat="1" ht="15">
      <c r="A140" s="196"/>
      <c r="B140" s="225" t="str">
        <f>+CONCATENATE(D168,E168,F168,G168)</f>
        <v>311102F03715O44038411100</v>
      </c>
      <c r="C140" s="231" t="s">
        <v>152</v>
      </c>
      <c r="D140" s="256" t="s">
        <v>328</v>
      </c>
      <c r="E140" s="256" t="s">
        <v>327</v>
      </c>
      <c r="F140" s="256" t="s">
        <v>270</v>
      </c>
      <c r="G140" s="256"/>
      <c r="H140" s="233" t="str">
        <f t="shared" si="69"/>
        <v>3362</v>
      </c>
      <c r="I140" s="233" t="str">
        <f t="shared" si="70"/>
        <v>1</v>
      </c>
      <c r="J140" s="233" t="str">
        <f t="shared" si="71"/>
        <v>1</v>
      </c>
      <c r="K140" s="233" t="str">
        <f t="shared" si="43"/>
        <v>00</v>
      </c>
      <c r="L140" s="232">
        <v>1000000</v>
      </c>
      <c r="M140" s="232">
        <v>1000000</v>
      </c>
      <c r="N140" s="246">
        <v>499998</v>
      </c>
      <c r="O140" s="232">
        <v>0</v>
      </c>
      <c r="P140" s="232">
        <v>0</v>
      </c>
      <c r="Q140" s="232">
        <f t="shared" si="67"/>
        <v>0</v>
      </c>
      <c r="R140" s="232">
        <f t="shared" si="65"/>
        <v>0</v>
      </c>
      <c r="S140" s="226" t="s">
        <v>148</v>
      </c>
      <c r="T140" s="226" t="s">
        <v>217</v>
      </c>
      <c r="U140" s="226" t="s">
        <v>256</v>
      </c>
      <c r="V140" s="226"/>
      <c r="W140" s="227"/>
      <c r="X140" s="228" t="b">
        <f t="shared" si="56"/>
        <v>0</v>
      </c>
      <c r="Y140" s="228" t="b">
        <f t="shared" si="57"/>
        <v>0</v>
      </c>
      <c r="Z140" s="228" t="b">
        <f t="shared" si="58"/>
        <v>0</v>
      </c>
      <c r="AA140" s="228" t="b">
        <f t="shared" si="68"/>
        <v>1</v>
      </c>
      <c r="AB140" s="229" t="e">
        <f>#REF!-W140</f>
        <v>#REF!</v>
      </c>
      <c r="AE140" s="230">
        <f t="shared" si="60"/>
        <v>0</v>
      </c>
      <c r="AG140" s="235"/>
      <c r="AH140" s="230"/>
    </row>
    <row r="141" spans="1:34" s="228" customFormat="1" ht="15">
      <c r="A141" s="196"/>
      <c r="B141" s="225" t="e">
        <f>+CONCATENATE(#REF!,#REF!,#REF!,#REF!)</f>
        <v>#REF!</v>
      </c>
      <c r="C141" s="231" t="s">
        <v>152</v>
      </c>
      <c r="D141" s="256" t="s">
        <v>295</v>
      </c>
      <c r="E141" s="256" t="s">
        <v>325</v>
      </c>
      <c r="F141" s="256" t="s">
        <v>270</v>
      </c>
      <c r="G141" s="256"/>
      <c r="H141" s="233" t="str">
        <f t="shared" si="69"/>
        <v>3362</v>
      </c>
      <c r="I141" s="233" t="str">
        <f t="shared" si="70"/>
        <v>1</v>
      </c>
      <c r="J141" s="233" t="str">
        <f t="shared" si="71"/>
        <v>1</v>
      </c>
      <c r="K141" s="233" t="str">
        <f t="shared" ref="K141:K180" si="72">+MID(F141,7,2)</f>
        <v>00</v>
      </c>
      <c r="L141" s="232">
        <v>4500000</v>
      </c>
      <c r="M141" s="232">
        <v>4500000</v>
      </c>
      <c r="N141" s="246">
        <v>2500000</v>
      </c>
      <c r="O141" s="232">
        <v>525775.69999999995</v>
      </c>
      <c r="P141" s="232">
        <v>924223.75</v>
      </c>
      <c r="Q141" s="232">
        <f t="shared" si="67"/>
        <v>1449999.45</v>
      </c>
      <c r="R141" s="232">
        <f t="shared" si="65"/>
        <v>1449999.45</v>
      </c>
      <c r="S141" s="226" t="s">
        <v>160</v>
      </c>
      <c r="T141" s="226" t="s">
        <v>171</v>
      </c>
      <c r="U141" s="226" t="s">
        <v>284</v>
      </c>
      <c r="V141" s="226"/>
      <c r="W141" s="227"/>
      <c r="X141" s="228" t="b">
        <f t="shared" si="56"/>
        <v>0</v>
      </c>
      <c r="Y141" s="228" t="b">
        <f t="shared" si="57"/>
        <v>0</v>
      </c>
      <c r="Z141" s="228" t="b">
        <f t="shared" si="58"/>
        <v>0</v>
      </c>
      <c r="AA141" s="228" t="b">
        <f t="shared" si="68"/>
        <v>1</v>
      </c>
      <c r="AB141" s="229" t="e">
        <f>#REF!-W141</f>
        <v>#REF!</v>
      </c>
      <c r="AE141" s="230">
        <f t="shared" si="60"/>
        <v>0</v>
      </c>
      <c r="AG141" s="235"/>
      <c r="AH141" s="230"/>
    </row>
    <row r="142" spans="1:34" s="228" customFormat="1" ht="15">
      <c r="A142" s="196"/>
      <c r="B142" s="225" t="e">
        <f>+CONCATENATE(#REF!,#REF!,#REF!,#REF!)</f>
        <v>#REF!</v>
      </c>
      <c r="C142" s="231" t="s">
        <v>152</v>
      </c>
      <c r="D142" s="256" t="s">
        <v>295</v>
      </c>
      <c r="E142" s="256" t="s">
        <v>327</v>
      </c>
      <c r="F142" s="256" t="s">
        <v>270</v>
      </c>
      <c r="G142" s="256"/>
      <c r="H142" s="233" t="str">
        <f t="shared" si="69"/>
        <v>3362</v>
      </c>
      <c r="I142" s="233" t="str">
        <f t="shared" si="70"/>
        <v>1</v>
      </c>
      <c r="J142" s="233" t="str">
        <f t="shared" si="71"/>
        <v>1</v>
      </c>
      <c r="K142" s="233" t="str">
        <f t="shared" si="72"/>
        <v>00</v>
      </c>
      <c r="L142" s="232">
        <v>1200000</v>
      </c>
      <c r="M142" s="232">
        <v>1200000</v>
      </c>
      <c r="N142" s="246">
        <v>850000</v>
      </c>
      <c r="O142" s="232">
        <v>0</v>
      </c>
      <c r="P142" s="232">
        <v>301020</v>
      </c>
      <c r="Q142" s="232">
        <f t="shared" si="67"/>
        <v>301020</v>
      </c>
      <c r="R142" s="232">
        <f t="shared" si="65"/>
        <v>301020</v>
      </c>
      <c r="S142" s="226" t="s">
        <v>153</v>
      </c>
      <c r="T142" s="226" t="s">
        <v>285</v>
      </c>
      <c r="U142" s="226" t="s">
        <v>257</v>
      </c>
      <c r="V142" s="226"/>
      <c r="W142" s="227"/>
      <c r="X142" s="228" t="b">
        <f t="shared" si="56"/>
        <v>0</v>
      </c>
      <c r="Y142" s="228" t="b">
        <f t="shared" si="57"/>
        <v>0</v>
      </c>
      <c r="Z142" s="228" t="b">
        <f t="shared" si="58"/>
        <v>0</v>
      </c>
      <c r="AA142" s="228" t="b">
        <f t="shared" si="68"/>
        <v>1</v>
      </c>
      <c r="AB142" s="229">
        <f>Q170-W142</f>
        <v>2082187</v>
      </c>
      <c r="AE142" s="230">
        <f t="shared" si="60"/>
        <v>0</v>
      </c>
      <c r="AG142" s="235"/>
      <c r="AH142" s="230"/>
    </row>
    <row r="143" spans="1:34" s="228" customFormat="1" ht="15">
      <c r="A143" s="196"/>
      <c r="B143" s="225"/>
      <c r="C143" s="231" t="s">
        <v>152</v>
      </c>
      <c r="D143" s="256" t="s">
        <v>293</v>
      </c>
      <c r="E143" s="256" t="s">
        <v>327</v>
      </c>
      <c r="F143" s="256" t="s">
        <v>270</v>
      </c>
      <c r="G143" s="256"/>
      <c r="H143" s="233" t="str">
        <f t="shared" si="69"/>
        <v>3362</v>
      </c>
      <c r="I143" s="233" t="str">
        <f t="shared" si="70"/>
        <v>1</v>
      </c>
      <c r="J143" s="233" t="str">
        <f t="shared" si="71"/>
        <v>1</v>
      </c>
      <c r="K143" s="233" t="str">
        <f t="shared" si="72"/>
        <v>00</v>
      </c>
      <c r="L143" s="232">
        <v>15493</v>
      </c>
      <c r="M143" s="232">
        <v>15493</v>
      </c>
      <c r="N143" s="246">
        <v>15493</v>
      </c>
      <c r="O143" s="232">
        <v>0</v>
      </c>
      <c r="P143" s="232">
        <v>0</v>
      </c>
      <c r="Q143" s="232">
        <f t="shared" si="67"/>
        <v>0</v>
      </c>
      <c r="R143" s="232">
        <f t="shared" si="65"/>
        <v>0</v>
      </c>
      <c r="S143" s="226" t="s">
        <v>153</v>
      </c>
      <c r="T143" s="226" t="s">
        <v>287</v>
      </c>
      <c r="U143" s="226" t="s">
        <v>257</v>
      </c>
      <c r="V143" s="226"/>
      <c r="W143" s="227"/>
      <c r="X143" s="228" t="b">
        <f t="shared" si="56"/>
        <v>0</v>
      </c>
      <c r="Y143" s="228" t="b">
        <f t="shared" si="57"/>
        <v>0</v>
      </c>
      <c r="Z143" s="228" t="b">
        <f t="shared" si="58"/>
        <v>0</v>
      </c>
      <c r="AA143" s="228" t="b">
        <f t="shared" ref="AA143:AA146" si="73">+V143=G143</f>
        <v>1</v>
      </c>
      <c r="AB143" s="229"/>
      <c r="AE143" s="230">
        <f t="shared" si="60"/>
        <v>0</v>
      </c>
      <c r="AG143" s="235"/>
      <c r="AH143" s="230"/>
    </row>
    <row r="144" spans="1:34" s="228" customFormat="1" ht="15">
      <c r="A144" s="196"/>
      <c r="B144" s="225" t="str">
        <f>+CONCATENATE(D170,E170,F170,G170)</f>
        <v>221313M00115O24039211100</v>
      </c>
      <c r="C144" s="231" t="s">
        <v>152</v>
      </c>
      <c r="D144" s="256" t="s">
        <v>328</v>
      </c>
      <c r="E144" s="256" t="s">
        <v>329</v>
      </c>
      <c r="F144" s="256" t="s">
        <v>337</v>
      </c>
      <c r="G144" s="256"/>
      <c r="H144" s="233" t="str">
        <f t="shared" si="69"/>
        <v>3371</v>
      </c>
      <c r="I144" s="233" t="str">
        <f t="shared" si="70"/>
        <v>1</v>
      </c>
      <c r="J144" s="233" t="str">
        <f t="shared" si="71"/>
        <v>1</v>
      </c>
      <c r="K144" s="233" t="str">
        <f t="shared" si="72"/>
        <v>00</v>
      </c>
      <c r="L144" s="232">
        <v>1295847</v>
      </c>
      <c r="M144" s="232">
        <v>1295847</v>
      </c>
      <c r="N144" s="246">
        <v>647922</v>
      </c>
      <c r="O144" s="232">
        <v>0</v>
      </c>
      <c r="P144" s="232">
        <v>0</v>
      </c>
      <c r="Q144" s="232">
        <f t="shared" si="67"/>
        <v>0</v>
      </c>
      <c r="R144" s="232">
        <f t="shared" si="65"/>
        <v>0</v>
      </c>
      <c r="S144" s="226" t="s">
        <v>153</v>
      </c>
      <c r="T144" s="226" t="s">
        <v>154</v>
      </c>
      <c r="U144" s="226" t="s">
        <v>258</v>
      </c>
      <c r="V144" s="226"/>
      <c r="W144" s="227"/>
      <c r="X144" s="228" t="b">
        <f t="shared" si="56"/>
        <v>0</v>
      </c>
      <c r="Y144" s="228" t="b">
        <f t="shared" si="57"/>
        <v>0</v>
      </c>
      <c r="Z144" s="228" t="b">
        <f t="shared" si="58"/>
        <v>0</v>
      </c>
      <c r="AA144" s="228" t="b">
        <f t="shared" si="73"/>
        <v>1</v>
      </c>
      <c r="AB144" s="229" t="e">
        <f>#REF!-W144</f>
        <v>#REF!</v>
      </c>
      <c r="AE144" s="230">
        <f t="shared" si="60"/>
        <v>0</v>
      </c>
      <c r="AG144" s="235"/>
      <c r="AH144" s="230"/>
    </row>
    <row r="145" spans="1:34" s="228" customFormat="1" ht="15">
      <c r="A145" s="196"/>
      <c r="B145" s="225" t="e">
        <f>+CONCATENATE(#REF!,#REF!,#REF!,#REF!)</f>
        <v>#REF!</v>
      </c>
      <c r="C145" s="231" t="s">
        <v>152</v>
      </c>
      <c r="D145" s="256" t="s">
        <v>328</v>
      </c>
      <c r="E145" s="256" t="s">
        <v>326</v>
      </c>
      <c r="F145" s="256" t="s">
        <v>337</v>
      </c>
      <c r="G145" s="256"/>
      <c r="H145" s="233" t="str">
        <f t="shared" si="69"/>
        <v>3371</v>
      </c>
      <c r="I145" s="233" t="str">
        <f t="shared" si="70"/>
        <v>1</v>
      </c>
      <c r="J145" s="233" t="str">
        <f t="shared" si="71"/>
        <v>1</v>
      </c>
      <c r="K145" s="233" t="str">
        <f t="shared" si="72"/>
        <v>00</v>
      </c>
      <c r="L145" s="232">
        <v>1766468</v>
      </c>
      <c r="M145" s="232">
        <v>1766468</v>
      </c>
      <c r="N145" s="246">
        <v>883236</v>
      </c>
      <c r="O145" s="232">
        <v>0</v>
      </c>
      <c r="P145" s="232">
        <v>0</v>
      </c>
      <c r="Q145" s="232">
        <f t="shared" si="67"/>
        <v>0</v>
      </c>
      <c r="R145" s="232">
        <f t="shared" si="65"/>
        <v>0</v>
      </c>
      <c r="S145" s="226" t="s">
        <v>139</v>
      </c>
      <c r="T145" s="226" t="s">
        <v>217</v>
      </c>
      <c r="U145" s="226" t="s">
        <v>258</v>
      </c>
      <c r="V145" s="226"/>
      <c r="W145" s="227"/>
      <c r="X145" s="228" t="b">
        <f t="shared" si="56"/>
        <v>0</v>
      </c>
      <c r="Y145" s="228" t="b">
        <f t="shared" si="57"/>
        <v>0</v>
      </c>
      <c r="Z145" s="228" t="b">
        <f t="shared" si="58"/>
        <v>0</v>
      </c>
      <c r="AA145" s="228" t="b">
        <f t="shared" si="73"/>
        <v>1</v>
      </c>
      <c r="AB145" s="229">
        <f>Q172-W145</f>
        <v>403734.76</v>
      </c>
      <c r="AE145" s="230">
        <f t="shared" si="60"/>
        <v>0</v>
      </c>
      <c r="AG145" s="235"/>
      <c r="AH145" s="230"/>
    </row>
    <row r="146" spans="1:34" s="228" customFormat="1" ht="15">
      <c r="A146" s="196"/>
      <c r="B146" s="225" t="str">
        <f>+CONCATENATE(D171,E171,F171,G171)</f>
        <v>221313M00115O24039911100</v>
      </c>
      <c r="C146" s="231" t="s">
        <v>152</v>
      </c>
      <c r="D146" s="256" t="s">
        <v>328</v>
      </c>
      <c r="E146" s="256" t="s">
        <v>338</v>
      </c>
      <c r="F146" s="256" t="s">
        <v>337</v>
      </c>
      <c r="G146" s="256"/>
      <c r="H146" s="233" t="str">
        <f t="shared" si="69"/>
        <v>3371</v>
      </c>
      <c r="I146" s="233" t="str">
        <f t="shared" si="70"/>
        <v>1</v>
      </c>
      <c r="J146" s="233" t="str">
        <f t="shared" si="71"/>
        <v>1</v>
      </c>
      <c r="K146" s="233" t="str">
        <f t="shared" si="72"/>
        <v>00</v>
      </c>
      <c r="L146" s="232">
        <v>2315203</v>
      </c>
      <c r="M146" s="232">
        <v>2315203</v>
      </c>
      <c r="N146" s="246">
        <v>1157604</v>
      </c>
      <c r="O146" s="232">
        <v>0</v>
      </c>
      <c r="P146" s="232">
        <v>0</v>
      </c>
      <c r="Q146" s="232">
        <f t="shared" si="67"/>
        <v>0</v>
      </c>
      <c r="R146" s="232">
        <f t="shared" si="65"/>
        <v>0</v>
      </c>
      <c r="S146" s="226" t="s">
        <v>140</v>
      </c>
      <c r="T146" s="226" t="s">
        <v>161</v>
      </c>
      <c r="U146" s="226" t="s">
        <v>258</v>
      </c>
      <c r="V146" s="226"/>
      <c r="W146" s="227"/>
      <c r="X146" s="228" t="b">
        <f t="shared" si="56"/>
        <v>0</v>
      </c>
      <c r="Y146" s="228" t="b">
        <f t="shared" si="57"/>
        <v>0</v>
      </c>
      <c r="Z146" s="228" t="b">
        <f t="shared" si="58"/>
        <v>0</v>
      </c>
      <c r="AA146" s="228" t="b">
        <f t="shared" si="73"/>
        <v>1</v>
      </c>
      <c r="AB146" s="229">
        <f>Q173-W146</f>
        <v>1104000</v>
      </c>
      <c r="AE146" s="230">
        <f t="shared" si="60"/>
        <v>0</v>
      </c>
      <c r="AG146" s="235"/>
      <c r="AH146" s="230"/>
    </row>
    <row r="147" spans="1:34" s="228" customFormat="1" ht="15">
      <c r="A147" s="196"/>
      <c r="B147" s="225"/>
      <c r="C147" s="231" t="s">
        <v>152</v>
      </c>
      <c r="D147" s="256" t="s">
        <v>328</v>
      </c>
      <c r="E147" s="256" t="s">
        <v>331</v>
      </c>
      <c r="F147" s="256" t="s">
        <v>337</v>
      </c>
      <c r="G147" s="256"/>
      <c r="H147" s="233" t="str">
        <f t="shared" si="69"/>
        <v>3371</v>
      </c>
      <c r="I147" s="233" t="str">
        <f t="shared" si="70"/>
        <v>1</v>
      </c>
      <c r="J147" s="233" t="str">
        <f t="shared" si="71"/>
        <v>1</v>
      </c>
      <c r="K147" s="233" t="str">
        <f t="shared" si="72"/>
        <v>00</v>
      </c>
      <c r="L147" s="232">
        <v>3894978</v>
      </c>
      <c r="M147" s="232">
        <v>3894978</v>
      </c>
      <c r="N147" s="246">
        <v>1947492</v>
      </c>
      <c r="O147" s="232">
        <v>0</v>
      </c>
      <c r="P147" s="232">
        <v>0</v>
      </c>
      <c r="Q147" s="232">
        <f t="shared" si="67"/>
        <v>0</v>
      </c>
      <c r="R147" s="232">
        <f t="shared" si="65"/>
        <v>0</v>
      </c>
      <c r="S147" s="226" t="s">
        <v>156</v>
      </c>
      <c r="T147" s="226" t="s">
        <v>217</v>
      </c>
      <c r="U147" s="226" t="s">
        <v>258</v>
      </c>
      <c r="V147" s="226"/>
      <c r="W147" s="227"/>
      <c r="X147" s="228" t="b">
        <f t="shared" si="56"/>
        <v>0</v>
      </c>
      <c r="Y147" s="228" t="b">
        <f t="shared" si="57"/>
        <v>0</v>
      </c>
      <c r="Z147" s="228" t="b">
        <f t="shared" si="58"/>
        <v>0</v>
      </c>
      <c r="AA147" s="228" t="b">
        <f t="shared" ref="AA147" si="74">+V147=G147</f>
        <v>1</v>
      </c>
      <c r="AB147" s="229"/>
      <c r="AE147" s="230">
        <f t="shared" si="60"/>
        <v>0</v>
      </c>
      <c r="AG147" s="235"/>
      <c r="AH147" s="230"/>
    </row>
    <row r="148" spans="1:34" s="228" customFormat="1" ht="15">
      <c r="A148" s="196"/>
      <c r="B148" s="225"/>
      <c r="C148" s="231" t="s">
        <v>152</v>
      </c>
      <c r="D148" s="256" t="s">
        <v>328</v>
      </c>
      <c r="E148" s="256" t="s">
        <v>339</v>
      </c>
      <c r="F148" s="256" t="s">
        <v>337</v>
      </c>
      <c r="G148" s="256"/>
      <c r="H148" s="233" t="str">
        <f t="shared" si="69"/>
        <v>3371</v>
      </c>
      <c r="I148" s="233" t="str">
        <f t="shared" si="70"/>
        <v>1</v>
      </c>
      <c r="J148" s="233" t="str">
        <f t="shared" si="71"/>
        <v>1</v>
      </c>
      <c r="K148" s="233" t="str">
        <f t="shared" si="72"/>
        <v>00</v>
      </c>
      <c r="L148" s="232">
        <v>756059</v>
      </c>
      <c r="M148" s="232">
        <v>756059</v>
      </c>
      <c r="N148" s="246">
        <v>378030</v>
      </c>
      <c r="O148" s="232">
        <v>0</v>
      </c>
      <c r="P148" s="232">
        <v>0</v>
      </c>
      <c r="Q148" s="232">
        <f t="shared" si="67"/>
        <v>0</v>
      </c>
      <c r="R148" s="232">
        <f t="shared" si="65"/>
        <v>0</v>
      </c>
      <c r="S148" s="226" t="s">
        <v>156</v>
      </c>
      <c r="T148" s="226" t="s">
        <v>164</v>
      </c>
      <c r="U148" s="226" t="s">
        <v>258</v>
      </c>
      <c r="V148" s="226"/>
      <c r="W148" s="227"/>
      <c r="X148" s="228" t="b">
        <f t="shared" si="56"/>
        <v>0</v>
      </c>
      <c r="Y148" s="228" t="b">
        <f t="shared" si="57"/>
        <v>0</v>
      </c>
      <c r="Z148" s="228" t="b">
        <f t="shared" si="58"/>
        <v>0</v>
      </c>
      <c r="AA148" s="228" t="b">
        <f t="shared" ref="AA148:AA150" si="75">+V148=G148</f>
        <v>1</v>
      </c>
      <c r="AB148" s="229"/>
      <c r="AE148" s="230">
        <f t="shared" si="60"/>
        <v>0</v>
      </c>
      <c r="AG148" s="235"/>
      <c r="AH148" s="230"/>
    </row>
    <row r="149" spans="1:34" s="228" customFormat="1" ht="15">
      <c r="A149" s="196"/>
      <c r="B149" s="225"/>
      <c r="C149" s="231" t="s">
        <v>152</v>
      </c>
      <c r="D149" s="256" t="s">
        <v>328</v>
      </c>
      <c r="E149" s="256" t="s">
        <v>340</v>
      </c>
      <c r="F149" s="256" t="s">
        <v>337</v>
      </c>
      <c r="G149" s="256"/>
      <c r="H149" s="233" t="str">
        <f t="shared" si="69"/>
        <v>3371</v>
      </c>
      <c r="I149" s="233" t="str">
        <f t="shared" si="70"/>
        <v>1</v>
      </c>
      <c r="J149" s="233" t="str">
        <f t="shared" si="71"/>
        <v>1</v>
      </c>
      <c r="K149" s="233" t="str">
        <f t="shared" si="72"/>
        <v>00</v>
      </c>
      <c r="L149" s="232">
        <v>5041485</v>
      </c>
      <c r="M149" s="232">
        <v>5041485</v>
      </c>
      <c r="N149" s="246">
        <v>2520744</v>
      </c>
      <c r="O149" s="232">
        <v>0</v>
      </c>
      <c r="P149" s="232">
        <v>0</v>
      </c>
      <c r="Q149" s="232">
        <f t="shared" si="67"/>
        <v>0</v>
      </c>
      <c r="R149" s="232">
        <f t="shared" si="65"/>
        <v>0</v>
      </c>
      <c r="S149" s="226" t="s">
        <v>160</v>
      </c>
      <c r="T149" s="226" t="s">
        <v>171</v>
      </c>
      <c r="U149" s="226" t="s">
        <v>258</v>
      </c>
      <c r="V149" s="226"/>
      <c r="W149" s="227"/>
      <c r="X149" s="228" t="b">
        <f t="shared" si="56"/>
        <v>0</v>
      </c>
      <c r="Y149" s="228" t="b">
        <f t="shared" si="57"/>
        <v>0</v>
      </c>
      <c r="Z149" s="228" t="b">
        <f t="shared" si="58"/>
        <v>0</v>
      </c>
      <c r="AA149" s="228" t="b">
        <f t="shared" si="75"/>
        <v>1</v>
      </c>
      <c r="AB149" s="229"/>
      <c r="AE149" s="230">
        <f t="shared" si="60"/>
        <v>0</v>
      </c>
      <c r="AG149" s="235"/>
      <c r="AH149" s="230"/>
    </row>
    <row r="150" spans="1:34" s="228" customFormat="1" ht="15">
      <c r="A150" s="196"/>
      <c r="B150" s="225" t="str">
        <f>+CONCATENATE(D173,E173,F173,G173)</f>
        <v>216089E19015O34044191177</v>
      </c>
      <c r="C150" s="231" t="s">
        <v>152</v>
      </c>
      <c r="D150" s="256" t="s">
        <v>328</v>
      </c>
      <c r="E150" s="256" t="s">
        <v>327</v>
      </c>
      <c r="F150" s="256" t="s">
        <v>337</v>
      </c>
      <c r="G150" s="256"/>
      <c r="H150" s="233" t="str">
        <f t="shared" si="69"/>
        <v>3371</v>
      </c>
      <c r="I150" s="233" t="str">
        <f t="shared" si="70"/>
        <v>1</v>
      </c>
      <c r="J150" s="233" t="str">
        <f t="shared" si="71"/>
        <v>1</v>
      </c>
      <c r="K150" s="233" t="str">
        <f t="shared" si="72"/>
        <v>00</v>
      </c>
      <c r="L150" s="232">
        <v>4895506</v>
      </c>
      <c r="M150" s="232">
        <v>4895506</v>
      </c>
      <c r="N150" s="246">
        <v>2447754</v>
      </c>
      <c r="O150" s="232">
        <v>0</v>
      </c>
      <c r="P150" s="232">
        <v>0</v>
      </c>
      <c r="Q150" s="232">
        <f t="shared" si="67"/>
        <v>0</v>
      </c>
      <c r="R150" s="232">
        <f t="shared" si="65"/>
        <v>0</v>
      </c>
      <c r="S150" s="226" t="s">
        <v>153</v>
      </c>
      <c r="T150" s="226" t="s">
        <v>285</v>
      </c>
      <c r="U150" s="226" t="s">
        <v>259</v>
      </c>
      <c r="V150" s="226"/>
      <c r="W150" s="227"/>
      <c r="X150" s="228" t="b">
        <f t="shared" si="56"/>
        <v>0</v>
      </c>
      <c r="Y150" s="228" t="b">
        <f t="shared" si="57"/>
        <v>0</v>
      </c>
      <c r="Z150" s="228" t="b">
        <f t="shared" si="58"/>
        <v>0</v>
      </c>
      <c r="AA150" s="228" t="b">
        <f t="shared" si="75"/>
        <v>1</v>
      </c>
      <c r="AB150" s="229">
        <f>Q175-W150</f>
        <v>5017500</v>
      </c>
      <c r="AE150" s="230">
        <f t="shared" si="60"/>
        <v>0</v>
      </c>
      <c r="AG150" s="235"/>
      <c r="AH150" s="230"/>
    </row>
    <row r="151" spans="1:34" s="228" customFormat="1" ht="15">
      <c r="A151" s="196"/>
      <c r="B151" s="225"/>
      <c r="C151" s="231" t="s">
        <v>152</v>
      </c>
      <c r="D151" s="256" t="s">
        <v>328</v>
      </c>
      <c r="E151" s="256" t="s">
        <v>327</v>
      </c>
      <c r="F151" s="256" t="s">
        <v>322</v>
      </c>
      <c r="G151" s="256"/>
      <c r="H151" s="233" t="str">
        <f t="shared" si="69"/>
        <v>3391</v>
      </c>
      <c r="I151" s="233" t="str">
        <f t="shared" si="70"/>
        <v>1</v>
      </c>
      <c r="J151" s="233" t="str">
        <f t="shared" si="71"/>
        <v>1</v>
      </c>
      <c r="K151" s="233" t="str">
        <f t="shared" si="72"/>
        <v>00</v>
      </c>
      <c r="L151" s="232">
        <v>2000000</v>
      </c>
      <c r="M151" s="232">
        <v>2000000</v>
      </c>
      <c r="N151" s="246">
        <v>2000000</v>
      </c>
      <c r="O151" s="232">
        <v>0</v>
      </c>
      <c r="P151" s="232">
        <v>0</v>
      </c>
      <c r="Q151" s="232">
        <f t="shared" si="67"/>
        <v>0</v>
      </c>
      <c r="R151" s="232">
        <f t="shared" si="65"/>
        <v>0</v>
      </c>
      <c r="S151" s="226" t="s">
        <v>140</v>
      </c>
      <c r="T151" s="226" t="s">
        <v>171</v>
      </c>
      <c r="U151" s="226" t="s">
        <v>259</v>
      </c>
      <c r="V151" s="226"/>
      <c r="W151" s="227"/>
      <c r="X151" s="228" t="b">
        <f t="shared" si="56"/>
        <v>0</v>
      </c>
      <c r="Y151" s="228" t="b">
        <f t="shared" si="57"/>
        <v>0</v>
      </c>
      <c r="Z151" s="228" t="b">
        <f t="shared" si="58"/>
        <v>0</v>
      </c>
      <c r="AA151" s="228" t="b">
        <f t="shared" ref="AA151:AA153" si="76">+V151=G151</f>
        <v>1</v>
      </c>
      <c r="AB151" s="229"/>
      <c r="AE151" s="230">
        <f t="shared" si="60"/>
        <v>0</v>
      </c>
      <c r="AG151" s="235"/>
      <c r="AH151" s="230"/>
    </row>
    <row r="152" spans="1:34" s="228" customFormat="1" ht="15">
      <c r="A152" s="196"/>
      <c r="B152" s="225"/>
      <c r="C152" s="231" t="s">
        <v>152</v>
      </c>
      <c r="D152" s="256" t="s">
        <v>294</v>
      </c>
      <c r="E152" s="256" t="s">
        <v>329</v>
      </c>
      <c r="F152" s="256" t="s">
        <v>322</v>
      </c>
      <c r="G152" s="256"/>
      <c r="H152" s="233" t="str">
        <f t="shared" si="69"/>
        <v>3391</v>
      </c>
      <c r="I152" s="233" t="str">
        <f t="shared" si="70"/>
        <v>1</v>
      </c>
      <c r="J152" s="233" t="str">
        <f t="shared" si="71"/>
        <v>1</v>
      </c>
      <c r="K152" s="233" t="str">
        <f t="shared" si="72"/>
        <v>00</v>
      </c>
      <c r="L152" s="232">
        <v>2000000</v>
      </c>
      <c r="M152" s="232">
        <v>2000000</v>
      </c>
      <c r="N152" s="246">
        <v>2000000</v>
      </c>
      <c r="O152" s="232">
        <v>0</v>
      </c>
      <c r="P152" s="232">
        <v>0</v>
      </c>
      <c r="Q152" s="232">
        <f t="shared" si="67"/>
        <v>0</v>
      </c>
      <c r="R152" s="232">
        <f t="shared" si="65"/>
        <v>0</v>
      </c>
      <c r="S152" s="226" t="s">
        <v>140</v>
      </c>
      <c r="T152" s="226" t="s">
        <v>164</v>
      </c>
      <c r="U152" s="226" t="s">
        <v>259</v>
      </c>
      <c r="V152" s="226"/>
      <c r="W152" s="227"/>
      <c r="X152" s="228" t="b">
        <f t="shared" si="56"/>
        <v>0</v>
      </c>
      <c r="Y152" s="228" t="b">
        <f t="shared" si="57"/>
        <v>0</v>
      </c>
      <c r="Z152" s="228" t="b">
        <f t="shared" si="58"/>
        <v>0</v>
      </c>
      <c r="AA152" s="228" t="b">
        <f t="shared" si="76"/>
        <v>1</v>
      </c>
      <c r="AB152" s="229"/>
      <c r="AE152" s="230">
        <f t="shared" si="60"/>
        <v>0</v>
      </c>
      <c r="AG152" s="235"/>
      <c r="AH152" s="230"/>
    </row>
    <row r="153" spans="1:34" s="228" customFormat="1" ht="15">
      <c r="A153" s="196"/>
      <c r="B153" s="225" t="str">
        <f>+CONCATENATE(D175,E175,F175,G175)</f>
        <v>226321E18715O34044191177</v>
      </c>
      <c r="C153" s="231" t="s">
        <v>152</v>
      </c>
      <c r="D153" s="256" t="s">
        <v>295</v>
      </c>
      <c r="E153" s="256" t="s">
        <v>325</v>
      </c>
      <c r="F153" s="256" t="s">
        <v>282</v>
      </c>
      <c r="G153" s="256"/>
      <c r="H153" s="233" t="str">
        <f t="shared" si="69"/>
        <v>3411</v>
      </c>
      <c r="I153" s="233" t="str">
        <f t="shared" si="70"/>
        <v>1</v>
      </c>
      <c r="J153" s="233" t="str">
        <f t="shared" si="71"/>
        <v>1</v>
      </c>
      <c r="K153" s="233" t="str">
        <f t="shared" si="72"/>
        <v>00</v>
      </c>
      <c r="L153" s="232">
        <v>20000</v>
      </c>
      <c r="M153" s="232">
        <v>20000</v>
      </c>
      <c r="N153" s="246">
        <v>20000</v>
      </c>
      <c r="O153" s="232">
        <v>0</v>
      </c>
      <c r="P153" s="232">
        <v>0</v>
      </c>
      <c r="Q153" s="232">
        <f t="shared" si="67"/>
        <v>0</v>
      </c>
      <c r="R153" s="232">
        <f t="shared" si="65"/>
        <v>0</v>
      </c>
      <c r="S153" s="226" t="s">
        <v>156</v>
      </c>
      <c r="T153" s="226" t="s">
        <v>161</v>
      </c>
      <c r="U153" s="226" t="s">
        <v>259</v>
      </c>
      <c r="V153" s="226"/>
      <c r="W153" s="227"/>
      <c r="X153" s="228" t="b">
        <f t="shared" si="56"/>
        <v>0</v>
      </c>
      <c r="Y153" s="228" t="b">
        <f t="shared" si="57"/>
        <v>0</v>
      </c>
      <c r="Z153" s="228" t="b">
        <f t="shared" si="58"/>
        <v>0</v>
      </c>
      <c r="AA153" s="228" t="b">
        <f t="shared" si="76"/>
        <v>1</v>
      </c>
      <c r="AB153" s="229" t="e">
        <f>#REF!-W153</f>
        <v>#REF!</v>
      </c>
      <c r="AE153" s="230">
        <f t="shared" si="60"/>
        <v>0</v>
      </c>
      <c r="AG153" s="235"/>
      <c r="AH153" s="230"/>
    </row>
    <row r="154" spans="1:34" s="228" customFormat="1" ht="15">
      <c r="A154" s="196"/>
      <c r="B154" s="225"/>
      <c r="C154" s="231" t="s">
        <v>152</v>
      </c>
      <c r="D154" s="256" t="s">
        <v>295</v>
      </c>
      <c r="E154" s="256" t="s">
        <v>325</v>
      </c>
      <c r="F154" s="256" t="s">
        <v>341</v>
      </c>
      <c r="G154" s="256"/>
      <c r="H154" s="233" t="str">
        <f t="shared" si="69"/>
        <v>3511</v>
      </c>
      <c r="I154" s="233" t="str">
        <f t="shared" si="70"/>
        <v>2</v>
      </c>
      <c r="J154" s="233" t="str">
        <f t="shared" si="71"/>
        <v>1</v>
      </c>
      <c r="K154" s="233" t="str">
        <f t="shared" si="72"/>
        <v>00</v>
      </c>
      <c r="L154" s="232">
        <v>500000</v>
      </c>
      <c r="M154" s="232">
        <v>500000</v>
      </c>
      <c r="N154" s="246">
        <v>400000</v>
      </c>
      <c r="O154" s="232">
        <v>0</v>
      </c>
      <c r="P154" s="232">
        <v>0</v>
      </c>
      <c r="Q154" s="232">
        <f t="shared" si="67"/>
        <v>0</v>
      </c>
      <c r="R154" s="232">
        <f t="shared" si="65"/>
        <v>0</v>
      </c>
      <c r="S154" s="226" t="s">
        <v>141</v>
      </c>
      <c r="T154" s="226" t="s">
        <v>164</v>
      </c>
      <c r="U154" s="226" t="s">
        <v>259</v>
      </c>
      <c r="V154" s="226"/>
      <c r="W154" s="227"/>
      <c r="X154" s="228" t="b">
        <f t="shared" si="56"/>
        <v>0</v>
      </c>
      <c r="Y154" s="228" t="b">
        <f t="shared" si="57"/>
        <v>0</v>
      </c>
      <c r="Z154" s="228" t="b">
        <f t="shared" si="58"/>
        <v>0</v>
      </c>
      <c r="AA154" s="228" t="b">
        <f t="shared" ref="AA154:AA155" si="77">+V154=G154</f>
        <v>1</v>
      </c>
      <c r="AB154" s="229"/>
      <c r="AE154" s="230">
        <f t="shared" si="60"/>
        <v>0</v>
      </c>
      <c r="AG154" s="235"/>
      <c r="AH154" s="230"/>
    </row>
    <row r="155" spans="1:34" s="228" customFormat="1" ht="15">
      <c r="A155" s="196"/>
      <c r="B155" s="225" t="e">
        <f>+CONCATENATE(#REF!,#REF!,#REF!,#REF!)</f>
        <v>#REF!</v>
      </c>
      <c r="C155" s="231" t="s">
        <v>152</v>
      </c>
      <c r="D155" s="256" t="s">
        <v>295</v>
      </c>
      <c r="E155" s="256" t="s">
        <v>325</v>
      </c>
      <c r="F155" s="256" t="s">
        <v>342</v>
      </c>
      <c r="G155" s="256"/>
      <c r="H155" s="233" t="str">
        <f t="shared" si="69"/>
        <v>3521</v>
      </c>
      <c r="I155" s="233" t="str">
        <f t="shared" si="70"/>
        <v>2</v>
      </c>
      <c r="J155" s="233" t="str">
        <f t="shared" si="71"/>
        <v>1</v>
      </c>
      <c r="K155" s="233" t="str">
        <f t="shared" si="72"/>
        <v>00</v>
      </c>
      <c r="L155" s="232">
        <v>1380000</v>
      </c>
      <c r="M155" s="232">
        <v>1380000</v>
      </c>
      <c r="N155" s="246">
        <v>1100000</v>
      </c>
      <c r="O155" s="232">
        <v>0</v>
      </c>
      <c r="P155" s="232">
        <v>0</v>
      </c>
      <c r="Q155" s="232">
        <f t="shared" si="67"/>
        <v>0</v>
      </c>
      <c r="R155" s="232">
        <f t="shared" si="65"/>
        <v>0</v>
      </c>
      <c r="S155" s="226" t="s">
        <v>142</v>
      </c>
      <c r="T155" s="226" t="s">
        <v>171</v>
      </c>
      <c r="U155" s="226" t="s">
        <v>259</v>
      </c>
      <c r="V155" s="226"/>
      <c r="W155" s="227"/>
      <c r="X155" s="228" t="b">
        <f t="shared" si="56"/>
        <v>0</v>
      </c>
      <c r="Y155" s="228" t="b">
        <f t="shared" si="57"/>
        <v>0</v>
      </c>
      <c r="Z155" s="228" t="b">
        <f t="shared" si="58"/>
        <v>0</v>
      </c>
      <c r="AA155" s="228" t="b">
        <f t="shared" si="77"/>
        <v>1</v>
      </c>
      <c r="AB155" s="229" t="e">
        <f>#REF!-W155</f>
        <v>#REF!</v>
      </c>
      <c r="AE155" s="230">
        <f t="shared" si="60"/>
        <v>0</v>
      </c>
      <c r="AG155" s="235"/>
      <c r="AH155" s="230"/>
    </row>
    <row r="156" spans="1:34" s="228" customFormat="1" ht="15">
      <c r="A156" s="196"/>
      <c r="B156" s="225"/>
      <c r="C156" s="231" t="s">
        <v>152</v>
      </c>
      <c r="D156" s="256" t="s">
        <v>295</v>
      </c>
      <c r="E156" s="256" t="s">
        <v>396</v>
      </c>
      <c r="F156" s="256" t="s">
        <v>397</v>
      </c>
      <c r="G156" s="256"/>
      <c r="H156" s="233" t="str">
        <f t="shared" si="69"/>
        <v>3531</v>
      </c>
      <c r="I156" s="233" t="str">
        <f t="shared" si="70"/>
        <v>1</v>
      </c>
      <c r="J156" s="233" t="str">
        <f t="shared" si="71"/>
        <v>1</v>
      </c>
      <c r="K156" s="233" t="str">
        <f t="shared" si="72"/>
        <v>00</v>
      </c>
      <c r="L156" s="232">
        <v>0</v>
      </c>
      <c r="M156" s="232">
        <v>1200000</v>
      </c>
      <c r="N156" s="246">
        <v>1200000</v>
      </c>
      <c r="O156" s="232">
        <v>0</v>
      </c>
      <c r="P156" s="232">
        <v>0</v>
      </c>
      <c r="Q156" s="232">
        <f t="shared" si="67"/>
        <v>0</v>
      </c>
      <c r="R156" s="232">
        <f t="shared" si="65"/>
        <v>0</v>
      </c>
      <c r="S156" s="226" t="s">
        <v>160</v>
      </c>
      <c r="T156" s="226" t="s">
        <v>164</v>
      </c>
      <c r="U156" s="226" t="s">
        <v>259</v>
      </c>
      <c r="V156" s="226"/>
      <c r="W156" s="227"/>
      <c r="X156" s="228" t="b">
        <f t="shared" si="56"/>
        <v>0</v>
      </c>
      <c r="Y156" s="228" t="b">
        <f t="shared" si="57"/>
        <v>0</v>
      </c>
      <c r="Z156" s="228" t="b">
        <f t="shared" si="58"/>
        <v>0</v>
      </c>
      <c r="AA156" s="228" t="b">
        <f t="shared" ref="AA156:AA161" si="78">+V156=G156</f>
        <v>1</v>
      </c>
      <c r="AB156" s="229"/>
      <c r="AE156" s="230">
        <f t="shared" si="60"/>
        <v>-1200000</v>
      </c>
      <c r="AG156" s="235"/>
      <c r="AH156" s="230"/>
    </row>
    <row r="157" spans="1:34" s="228" customFormat="1" ht="15">
      <c r="A157" s="196"/>
      <c r="B157" s="225"/>
      <c r="C157" s="231" t="s">
        <v>152</v>
      </c>
      <c r="D157" s="256" t="s">
        <v>295</v>
      </c>
      <c r="E157" s="256" t="s">
        <v>325</v>
      </c>
      <c r="F157" s="256" t="s">
        <v>343</v>
      </c>
      <c r="G157" s="256"/>
      <c r="H157" s="233" t="str">
        <f t="shared" si="69"/>
        <v>3552</v>
      </c>
      <c r="I157" s="233" t="str">
        <f t="shared" si="70"/>
        <v>2</v>
      </c>
      <c r="J157" s="233" t="str">
        <f t="shared" si="71"/>
        <v>1</v>
      </c>
      <c r="K157" s="233" t="str">
        <f t="shared" si="72"/>
        <v>00</v>
      </c>
      <c r="L157" s="232">
        <v>11000000</v>
      </c>
      <c r="M157" s="232">
        <v>11000000</v>
      </c>
      <c r="N157" s="246">
        <v>7500000</v>
      </c>
      <c r="O157" s="232">
        <v>2585418.52</v>
      </c>
      <c r="P157" s="232">
        <v>0</v>
      </c>
      <c r="Q157" s="232">
        <f t="shared" si="67"/>
        <v>2585418.52</v>
      </c>
      <c r="R157" s="232">
        <f t="shared" si="65"/>
        <v>2585418.52</v>
      </c>
      <c r="S157" s="226" t="s">
        <v>170</v>
      </c>
      <c r="T157" s="226" t="s">
        <v>171</v>
      </c>
      <c r="U157" s="226" t="s">
        <v>259</v>
      </c>
      <c r="V157" s="226"/>
      <c r="W157" s="227"/>
      <c r="X157" s="228" t="b">
        <f t="shared" si="56"/>
        <v>0</v>
      </c>
      <c r="Y157" s="228" t="b">
        <f t="shared" si="57"/>
        <v>0</v>
      </c>
      <c r="Z157" s="228" t="b">
        <f t="shared" si="58"/>
        <v>0</v>
      </c>
      <c r="AA157" s="228" t="b">
        <f t="shared" si="78"/>
        <v>1</v>
      </c>
      <c r="AB157" s="229"/>
      <c r="AE157" s="230">
        <f t="shared" si="60"/>
        <v>0</v>
      </c>
      <c r="AG157" s="235"/>
      <c r="AH157" s="230"/>
    </row>
    <row r="158" spans="1:34" s="228" customFormat="1" ht="15">
      <c r="A158" s="196"/>
      <c r="B158" s="225"/>
      <c r="C158" s="231" t="s">
        <v>152</v>
      </c>
      <c r="D158" s="256" t="s">
        <v>295</v>
      </c>
      <c r="E158" s="256" t="s">
        <v>325</v>
      </c>
      <c r="F158" s="256" t="s">
        <v>271</v>
      </c>
      <c r="G158" s="256"/>
      <c r="H158" s="233" t="str">
        <f t="shared" si="69"/>
        <v>3553</v>
      </c>
      <c r="I158" s="233" t="str">
        <f t="shared" si="70"/>
        <v>1</v>
      </c>
      <c r="J158" s="233" t="str">
        <f t="shared" si="71"/>
        <v>1</v>
      </c>
      <c r="K158" s="233" t="str">
        <f t="shared" si="72"/>
        <v>00</v>
      </c>
      <c r="L158" s="232">
        <v>5500000</v>
      </c>
      <c r="M158" s="232">
        <v>5500000</v>
      </c>
      <c r="N158" s="246">
        <v>4000000</v>
      </c>
      <c r="O158" s="232">
        <v>1802097.94</v>
      </c>
      <c r="P158" s="232">
        <v>0</v>
      </c>
      <c r="Q158" s="232">
        <f t="shared" si="67"/>
        <v>1802097.94</v>
      </c>
      <c r="R158" s="232">
        <f t="shared" si="65"/>
        <v>1802097.94</v>
      </c>
      <c r="S158" s="226" t="s">
        <v>147</v>
      </c>
      <c r="T158" s="226" t="s">
        <v>217</v>
      </c>
      <c r="U158" s="226" t="s">
        <v>259</v>
      </c>
      <c r="V158" s="226"/>
      <c r="W158" s="227"/>
      <c r="X158" s="228" t="b">
        <f t="shared" ref="X158:X175" si="79">+S158=D158</f>
        <v>0</v>
      </c>
      <c r="Y158" s="228" t="b">
        <f t="shared" ref="Y158:Y175" si="80">+T158=E158</f>
        <v>0</v>
      </c>
      <c r="Z158" s="228" t="b">
        <f t="shared" ref="Z158:Z175" si="81">+U158=F158</f>
        <v>0</v>
      </c>
      <c r="AA158" s="228" t="b">
        <f t="shared" si="78"/>
        <v>1</v>
      </c>
      <c r="AB158" s="229"/>
      <c r="AE158" s="230">
        <f t="shared" si="60"/>
        <v>0</v>
      </c>
      <c r="AG158" s="235"/>
      <c r="AH158" s="230"/>
    </row>
    <row r="159" spans="1:34" s="228" customFormat="1" ht="15">
      <c r="A159" s="196"/>
      <c r="B159" s="225"/>
      <c r="C159" s="231" t="s">
        <v>152</v>
      </c>
      <c r="D159" s="256" t="s">
        <v>295</v>
      </c>
      <c r="E159" s="256" t="s">
        <v>325</v>
      </c>
      <c r="F159" s="256" t="s">
        <v>272</v>
      </c>
      <c r="G159" s="256"/>
      <c r="H159" s="233" t="str">
        <f t="shared" si="69"/>
        <v>3591</v>
      </c>
      <c r="I159" s="233" t="str">
        <f t="shared" si="70"/>
        <v>1</v>
      </c>
      <c r="J159" s="233" t="str">
        <f t="shared" si="71"/>
        <v>1</v>
      </c>
      <c r="K159" s="233" t="str">
        <f t="shared" si="72"/>
        <v>00</v>
      </c>
      <c r="L159" s="232">
        <v>450000</v>
      </c>
      <c r="M159" s="232">
        <v>450000</v>
      </c>
      <c r="N159" s="246">
        <v>250000</v>
      </c>
      <c r="O159" s="232">
        <v>0</v>
      </c>
      <c r="P159" s="232">
        <v>0</v>
      </c>
      <c r="Q159" s="232">
        <f t="shared" si="67"/>
        <v>0</v>
      </c>
      <c r="R159" s="232">
        <f t="shared" si="65"/>
        <v>0</v>
      </c>
      <c r="S159" s="226" t="s">
        <v>147</v>
      </c>
      <c r="T159" s="226" t="s">
        <v>159</v>
      </c>
      <c r="U159" s="226" t="s">
        <v>259</v>
      </c>
      <c r="V159" s="226"/>
      <c r="W159" s="227"/>
      <c r="X159" s="228" t="b">
        <f t="shared" si="79"/>
        <v>0</v>
      </c>
      <c r="Y159" s="228" t="b">
        <f t="shared" si="80"/>
        <v>0</v>
      </c>
      <c r="Z159" s="228" t="b">
        <f t="shared" si="81"/>
        <v>0</v>
      </c>
      <c r="AA159" s="228" t="b">
        <f t="shared" si="78"/>
        <v>1</v>
      </c>
      <c r="AB159" s="229"/>
      <c r="AE159" s="230">
        <f t="shared" si="60"/>
        <v>0</v>
      </c>
      <c r="AG159" s="235"/>
      <c r="AH159" s="230"/>
    </row>
    <row r="160" spans="1:34" s="228" customFormat="1" ht="15">
      <c r="A160" s="196"/>
      <c r="B160" s="225"/>
      <c r="C160" s="231" t="s">
        <v>152</v>
      </c>
      <c r="D160" s="256" t="s">
        <v>295</v>
      </c>
      <c r="E160" s="256" t="s">
        <v>327</v>
      </c>
      <c r="F160" s="256" t="s">
        <v>344</v>
      </c>
      <c r="G160" s="256"/>
      <c r="H160" s="233" t="str">
        <f t="shared" si="69"/>
        <v>3691</v>
      </c>
      <c r="I160" s="233" t="str">
        <f t="shared" si="70"/>
        <v>1</v>
      </c>
      <c r="J160" s="233" t="str">
        <f t="shared" si="71"/>
        <v>1</v>
      </c>
      <c r="K160" s="233" t="str">
        <f t="shared" si="72"/>
        <v>00</v>
      </c>
      <c r="L160" s="232">
        <v>500000</v>
      </c>
      <c r="M160" s="232">
        <v>500000</v>
      </c>
      <c r="N160" s="246">
        <v>500000</v>
      </c>
      <c r="O160" s="232">
        <v>30313.58</v>
      </c>
      <c r="P160" s="232">
        <v>90940.74</v>
      </c>
      <c r="Q160" s="232">
        <f t="shared" si="67"/>
        <v>121254.32</v>
      </c>
      <c r="R160" s="232">
        <f t="shared" si="65"/>
        <v>121254.32</v>
      </c>
      <c r="S160" s="226" t="s">
        <v>147</v>
      </c>
      <c r="T160" s="226" t="s">
        <v>161</v>
      </c>
      <c r="U160" s="226" t="s">
        <v>259</v>
      </c>
      <c r="V160" s="226"/>
      <c r="W160" s="227"/>
      <c r="X160" s="228" t="b">
        <f t="shared" si="79"/>
        <v>0</v>
      </c>
      <c r="Y160" s="228" t="b">
        <f t="shared" si="80"/>
        <v>0</v>
      </c>
      <c r="Z160" s="228" t="b">
        <f t="shared" si="81"/>
        <v>0</v>
      </c>
      <c r="AA160" s="228" t="b">
        <f t="shared" si="78"/>
        <v>1</v>
      </c>
      <c r="AB160" s="229"/>
      <c r="AE160" s="230">
        <f t="shared" si="60"/>
        <v>0</v>
      </c>
      <c r="AG160" s="235"/>
      <c r="AH160" s="230"/>
    </row>
    <row r="161" spans="1:34" s="228" customFormat="1" ht="15">
      <c r="A161" s="196"/>
      <c r="B161" s="225"/>
      <c r="C161" s="231" t="s">
        <v>152</v>
      </c>
      <c r="D161" s="256" t="s">
        <v>295</v>
      </c>
      <c r="E161" s="256" t="s">
        <v>325</v>
      </c>
      <c r="F161" s="256" t="s">
        <v>399</v>
      </c>
      <c r="G161" s="256"/>
      <c r="H161" s="233" t="str">
        <f t="shared" si="69"/>
        <v>3712</v>
      </c>
      <c r="I161" s="233" t="str">
        <f t="shared" si="70"/>
        <v>1</v>
      </c>
      <c r="J161" s="233" t="str">
        <f t="shared" si="71"/>
        <v>1</v>
      </c>
      <c r="K161" s="233" t="str">
        <f t="shared" si="72"/>
        <v>00</v>
      </c>
      <c r="L161" s="232">
        <v>0</v>
      </c>
      <c r="M161" s="232">
        <v>16780</v>
      </c>
      <c r="N161" s="246">
        <v>16780</v>
      </c>
      <c r="O161" s="232">
        <v>0</v>
      </c>
      <c r="P161" s="232">
        <v>0</v>
      </c>
      <c r="Q161" s="232">
        <f t="shared" si="67"/>
        <v>0</v>
      </c>
      <c r="R161" s="232">
        <f t="shared" si="65"/>
        <v>0</v>
      </c>
      <c r="S161" s="226" t="s">
        <v>147</v>
      </c>
      <c r="T161" s="226" t="s">
        <v>164</v>
      </c>
      <c r="U161" s="226" t="s">
        <v>259</v>
      </c>
      <c r="V161" s="226"/>
      <c r="W161" s="227"/>
      <c r="X161" s="228" t="b">
        <f t="shared" si="79"/>
        <v>0</v>
      </c>
      <c r="Y161" s="228" t="b">
        <f t="shared" si="80"/>
        <v>0</v>
      </c>
      <c r="Z161" s="228" t="b">
        <f t="shared" si="81"/>
        <v>0</v>
      </c>
      <c r="AA161" s="228" t="b">
        <f t="shared" si="78"/>
        <v>1</v>
      </c>
      <c r="AB161" s="229"/>
      <c r="AE161" s="230">
        <f t="shared" si="60"/>
        <v>-16780</v>
      </c>
      <c r="AG161" s="235"/>
      <c r="AH161" s="230"/>
    </row>
    <row r="162" spans="1:34" s="228" customFormat="1" ht="15">
      <c r="A162" s="196"/>
      <c r="B162" s="225"/>
      <c r="C162" s="231" t="s">
        <v>152</v>
      </c>
      <c r="D162" s="256" t="s">
        <v>295</v>
      </c>
      <c r="E162" s="256" t="s">
        <v>325</v>
      </c>
      <c r="F162" s="256" t="s">
        <v>273</v>
      </c>
      <c r="G162" s="256"/>
      <c r="H162" s="233" t="str">
        <f t="shared" si="69"/>
        <v>3722</v>
      </c>
      <c r="I162" s="233" t="str">
        <f t="shared" si="70"/>
        <v>1</v>
      </c>
      <c r="J162" s="233" t="str">
        <f t="shared" si="71"/>
        <v>1</v>
      </c>
      <c r="K162" s="233" t="str">
        <f t="shared" si="72"/>
        <v>00</v>
      </c>
      <c r="L162" s="232">
        <v>4612192</v>
      </c>
      <c r="M162" s="232">
        <v>4612192</v>
      </c>
      <c r="N162" s="246">
        <v>2306094</v>
      </c>
      <c r="O162" s="232">
        <v>374196</v>
      </c>
      <c r="P162" s="232">
        <v>1490784</v>
      </c>
      <c r="Q162" s="232">
        <f t="shared" si="67"/>
        <v>1864980</v>
      </c>
      <c r="R162" s="232">
        <f t="shared" si="65"/>
        <v>1864980</v>
      </c>
      <c r="S162" s="226"/>
      <c r="T162" s="226"/>
      <c r="U162" s="226"/>
      <c r="V162" s="226"/>
      <c r="W162" s="227"/>
      <c r="AB162" s="229"/>
      <c r="AE162" s="230"/>
      <c r="AG162" s="235"/>
      <c r="AH162" s="230"/>
    </row>
    <row r="163" spans="1:34" s="228" customFormat="1" ht="15">
      <c r="A163" s="196"/>
      <c r="B163" s="225"/>
      <c r="C163" s="231" t="s">
        <v>152</v>
      </c>
      <c r="D163" s="256" t="s">
        <v>295</v>
      </c>
      <c r="E163" s="256" t="s">
        <v>325</v>
      </c>
      <c r="F163" s="256" t="s">
        <v>400</v>
      </c>
      <c r="G163" s="256"/>
      <c r="H163" s="233" t="str">
        <f t="shared" si="69"/>
        <v>3761</v>
      </c>
      <c r="I163" s="233" t="str">
        <f t="shared" si="70"/>
        <v>1</v>
      </c>
      <c r="J163" s="233" t="str">
        <f t="shared" si="71"/>
        <v>1</v>
      </c>
      <c r="K163" s="233" t="str">
        <f t="shared" si="72"/>
        <v>00</v>
      </c>
      <c r="L163" s="232">
        <v>0</v>
      </c>
      <c r="M163" s="232">
        <v>33600</v>
      </c>
      <c r="N163" s="246">
        <v>33600</v>
      </c>
      <c r="O163" s="232">
        <v>0</v>
      </c>
      <c r="P163" s="232">
        <v>0</v>
      </c>
      <c r="Q163" s="232">
        <f t="shared" si="67"/>
        <v>0</v>
      </c>
      <c r="R163" s="232">
        <f t="shared" si="65"/>
        <v>0</v>
      </c>
      <c r="S163" s="226" t="s">
        <v>148</v>
      </c>
      <c r="T163" s="226" t="s">
        <v>159</v>
      </c>
      <c r="U163" s="226" t="s">
        <v>259</v>
      </c>
      <c r="V163" s="226"/>
      <c r="W163" s="227"/>
      <c r="X163" s="228" t="b">
        <f t="shared" si="79"/>
        <v>0</v>
      </c>
      <c r="Y163" s="228" t="b">
        <f t="shared" si="80"/>
        <v>0</v>
      </c>
      <c r="Z163" s="228" t="b">
        <f t="shared" si="81"/>
        <v>0</v>
      </c>
      <c r="AA163" s="228" t="b">
        <f t="shared" ref="AA163:AA166" si="82">+V163=G163</f>
        <v>1</v>
      </c>
      <c r="AB163" s="229"/>
      <c r="AE163" s="230">
        <f t="shared" ref="AE163:AE175" si="83">L163-M163</f>
        <v>-33600</v>
      </c>
      <c r="AG163" s="235"/>
      <c r="AH163" s="230"/>
    </row>
    <row r="164" spans="1:34" s="228" customFormat="1" ht="15">
      <c r="A164" s="196"/>
      <c r="B164" s="225"/>
      <c r="C164" s="231" t="s">
        <v>152</v>
      </c>
      <c r="D164" s="256" t="s">
        <v>295</v>
      </c>
      <c r="E164" s="256" t="s">
        <v>325</v>
      </c>
      <c r="F164" s="256" t="s">
        <v>274</v>
      </c>
      <c r="G164" s="256"/>
      <c r="H164" s="233" t="str">
        <f t="shared" si="69"/>
        <v>3821</v>
      </c>
      <c r="I164" s="233" t="str">
        <f t="shared" si="70"/>
        <v>1</v>
      </c>
      <c r="J164" s="233" t="str">
        <f t="shared" si="71"/>
        <v>1</v>
      </c>
      <c r="K164" s="233" t="str">
        <f t="shared" si="72"/>
        <v>00</v>
      </c>
      <c r="L164" s="232">
        <v>15899495</v>
      </c>
      <c r="M164" s="232">
        <v>15899495</v>
      </c>
      <c r="N164" s="246">
        <v>6400000</v>
      </c>
      <c r="O164" s="232">
        <v>5055821.78</v>
      </c>
      <c r="P164" s="232">
        <v>0</v>
      </c>
      <c r="Q164" s="232">
        <f t="shared" si="67"/>
        <v>5055821.78</v>
      </c>
      <c r="R164" s="232">
        <f t="shared" si="65"/>
        <v>5055821.78</v>
      </c>
      <c r="S164" s="226" t="s">
        <v>155</v>
      </c>
      <c r="T164" s="226" t="s">
        <v>154</v>
      </c>
      <c r="U164" s="226" t="s">
        <v>259</v>
      </c>
      <c r="V164" s="226"/>
      <c r="W164" s="227"/>
      <c r="X164" s="228" t="b">
        <f t="shared" si="79"/>
        <v>0</v>
      </c>
      <c r="Y164" s="228" t="b">
        <f t="shared" si="80"/>
        <v>0</v>
      </c>
      <c r="Z164" s="228" t="b">
        <f t="shared" si="81"/>
        <v>0</v>
      </c>
      <c r="AA164" s="228" t="b">
        <f t="shared" si="82"/>
        <v>1</v>
      </c>
      <c r="AB164" s="229"/>
      <c r="AE164" s="230">
        <f t="shared" si="83"/>
        <v>0</v>
      </c>
      <c r="AG164" s="235"/>
      <c r="AH164" s="230"/>
    </row>
    <row r="165" spans="1:34" s="228" customFormat="1" ht="15">
      <c r="A165" s="196"/>
      <c r="B165" s="225"/>
      <c r="C165" s="231" t="s">
        <v>152</v>
      </c>
      <c r="D165" s="256" t="s">
        <v>294</v>
      </c>
      <c r="E165" s="256" t="s">
        <v>329</v>
      </c>
      <c r="F165" s="256" t="s">
        <v>274</v>
      </c>
      <c r="G165" s="256"/>
      <c r="H165" s="233" t="str">
        <f t="shared" si="69"/>
        <v>3821</v>
      </c>
      <c r="I165" s="233" t="str">
        <f t="shared" si="70"/>
        <v>1</v>
      </c>
      <c r="J165" s="233" t="str">
        <f t="shared" si="71"/>
        <v>1</v>
      </c>
      <c r="K165" s="233" t="str">
        <f t="shared" si="72"/>
        <v>00</v>
      </c>
      <c r="L165" s="232">
        <v>0</v>
      </c>
      <c r="M165" s="232">
        <v>1500000</v>
      </c>
      <c r="N165" s="246">
        <v>900000</v>
      </c>
      <c r="O165" s="232">
        <v>0</v>
      </c>
      <c r="P165" s="232">
        <v>0</v>
      </c>
      <c r="Q165" s="232">
        <f t="shared" si="67"/>
        <v>0</v>
      </c>
      <c r="R165" s="232">
        <f t="shared" si="65"/>
        <v>0</v>
      </c>
      <c r="S165" s="226" t="s">
        <v>162</v>
      </c>
      <c r="T165" s="226" t="s">
        <v>171</v>
      </c>
      <c r="U165" s="226" t="s">
        <v>259</v>
      </c>
      <c r="V165" s="226"/>
      <c r="W165" s="227"/>
      <c r="X165" s="228" t="b">
        <f t="shared" si="79"/>
        <v>0</v>
      </c>
      <c r="Y165" s="228" t="b">
        <f t="shared" si="80"/>
        <v>0</v>
      </c>
      <c r="Z165" s="228" t="b">
        <f t="shared" si="81"/>
        <v>0</v>
      </c>
      <c r="AA165" s="228" t="b">
        <f t="shared" si="82"/>
        <v>1</v>
      </c>
      <c r="AB165" s="229"/>
      <c r="AE165" s="230">
        <f t="shared" si="83"/>
        <v>-1500000</v>
      </c>
      <c r="AG165" s="235"/>
      <c r="AH165" s="230"/>
    </row>
    <row r="166" spans="1:34" s="228" customFormat="1" ht="15">
      <c r="A166" s="196"/>
      <c r="B166" s="225"/>
      <c r="C166" s="231" t="s">
        <v>152</v>
      </c>
      <c r="D166" s="256" t="s">
        <v>293</v>
      </c>
      <c r="E166" s="256" t="s">
        <v>327</v>
      </c>
      <c r="F166" s="256" t="s">
        <v>274</v>
      </c>
      <c r="G166" s="256"/>
      <c r="H166" s="233" t="str">
        <f t="shared" si="69"/>
        <v>3821</v>
      </c>
      <c r="I166" s="233" t="str">
        <f t="shared" si="70"/>
        <v>1</v>
      </c>
      <c r="J166" s="233" t="str">
        <f t="shared" si="71"/>
        <v>1</v>
      </c>
      <c r="K166" s="233" t="str">
        <f t="shared" si="72"/>
        <v>00</v>
      </c>
      <c r="L166" s="232">
        <v>731293</v>
      </c>
      <c r="M166" s="232">
        <v>731293</v>
      </c>
      <c r="N166" s="246">
        <v>731293</v>
      </c>
      <c r="O166" s="232">
        <v>0</v>
      </c>
      <c r="P166" s="232">
        <v>0</v>
      </c>
      <c r="Q166" s="232">
        <f t="shared" si="67"/>
        <v>0</v>
      </c>
      <c r="R166" s="232">
        <f t="shared" si="65"/>
        <v>0</v>
      </c>
      <c r="S166" s="226" t="s">
        <v>167</v>
      </c>
      <c r="T166" s="226" t="s">
        <v>161</v>
      </c>
      <c r="U166" s="226" t="s">
        <v>259</v>
      </c>
      <c r="V166" s="226"/>
      <c r="W166" s="227"/>
      <c r="X166" s="228" t="b">
        <f t="shared" si="79"/>
        <v>0</v>
      </c>
      <c r="Y166" s="228" t="b">
        <f t="shared" si="80"/>
        <v>0</v>
      </c>
      <c r="Z166" s="228" t="b">
        <f t="shared" si="81"/>
        <v>0</v>
      </c>
      <c r="AA166" s="228" t="b">
        <f t="shared" si="82"/>
        <v>1</v>
      </c>
      <c r="AB166" s="229"/>
      <c r="AE166" s="230">
        <f t="shared" si="83"/>
        <v>0</v>
      </c>
      <c r="AG166" s="235"/>
      <c r="AH166" s="230"/>
    </row>
    <row r="167" spans="1:34" s="228" customFormat="1" ht="15">
      <c r="A167" s="196"/>
      <c r="B167" s="225"/>
      <c r="C167" s="231" t="s">
        <v>152</v>
      </c>
      <c r="D167" s="256" t="s">
        <v>294</v>
      </c>
      <c r="E167" s="256" t="s">
        <v>329</v>
      </c>
      <c r="F167" s="256" t="s">
        <v>275</v>
      </c>
      <c r="G167" s="256"/>
      <c r="H167" s="233" t="str">
        <f t="shared" si="69"/>
        <v>3841</v>
      </c>
      <c r="I167" s="233" t="str">
        <f t="shared" si="70"/>
        <v>1</v>
      </c>
      <c r="J167" s="233" t="str">
        <f t="shared" si="71"/>
        <v>1</v>
      </c>
      <c r="K167" s="233" t="str">
        <f t="shared" si="72"/>
        <v>00</v>
      </c>
      <c r="L167" s="232">
        <v>1500000</v>
      </c>
      <c r="M167" s="232">
        <v>0</v>
      </c>
      <c r="N167" s="246">
        <v>0</v>
      </c>
      <c r="O167" s="232">
        <v>0</v>
      </c>
      <c r="P167" s="232">
        <v>0</v>
      </c>
      <c r="Q167" s="232">
        <f t="shared" si="67"/>
        <v>0</v>
      </c>
      <c r="R167" s="232">
        <f t="shared" si="65"/>
        <v>0</v>
      </c>
      <c r="S167" s="226" t="s">
        <v>147</v>
      </c>
      <c r="T167" s="226" t="s">
        <v>161</v>
      </c>
      <c r="U167" s="226" t="s">
        <v>260</v>
      </c>
      <c r="V167" s="226"/>
      <c r="W167" s="227"/>
      <c r="X167" s="228" t="b">
        <f t="shared" si="79"/>
        <v>0</v>
      </c>
      <c r="Y167" s="228" t="b">
        <f t="shared" si="80"/>
        <v>0</v>
      </c>
      <c r="Z167" s="228" t="b">
        <f t="shared" si="81"/>
        <v>0</v>
      </c>
      <c r="AA167" s="228" t="b">
        <f t="shared" ref="AA167" si="84">+V167=G167</f>
        <v>1</v>
      </c>
      <c r="AB167" s="229"/>
      <c r="AE167" s="230">
        <f t="shared" si="83"/>
        <v>1500000</v>
      </c>
      <c r="AG167" s="235"/>
      <c r="AH167" s="230"/>
    </row>
    <row r="168" spans="1:34" s="228" customFormat="1" ht="15">
      <c r="A168" s="196"/>
      <c r="B168" s="225" t="e">
        <f>+CONCATENATE(#REF!,#REF!,#REF!,#REF!)</f>
        <v>#REF!</v>
      </c>
      <c r="C168" s="231" t="s">
        <v>152</v>
      </c>
      <c r="D168" s="256" t="s">
        <v>292</v>
      </c>
      <c r="E168" s="256" t="s">
        <v>326</v>
      </c>
      <c r="F168" s="256" t="s">
        <v>275</v>
      </c>
      <c r="G168" s="256"/>
      <c r="H168" s="233" t="str">
        <f t="shared" si="69"/>
        <v>3841</v>
      </c>
      <c r="I168" s="233" t="str">
        <f t="shared" si="70"/>
        <v>1</v>
      </c>
      <c r="J168" s="233" t="str">
        <f t="shared" si="71"/>
        <v>1</v>
      </c>
      <c r="K168" s="233" t="str">
        <f t="shared" si="72"/>
        <v>00</v>
      </c>
      <c r="L168" s="232">
        <v>387000</v>
      </c>
      <c r="M168" s="232">
        <v>0</v>
      </c>
      <c r="N168" s="246">
        <v>0</v>
      </c>
      <c r="O168" s="232">
        <v>0</v>
      </c>
      <c r="P168" s="232">
        <v>0</v>
      </c>
      <c r="Q168" s="232">
        <f t="shared" si="67"/>
        <v>0</v>
      </c>
      <c r="R168" s="232">
        <f t="shared" si="65"/>
        <v>0</v>
      </c>
      <c r="S168" s="226" t="s">
        <v>153</v>
      </c>
      <c r="T168" s="226" t="s">
        <v>169</v>
      </c>
      <c r="U168" s="226" t="s">
        <v>261</v>
      </c>
      <c r="V168" s="226"/>
      <c r="W168" s="227"/>
      <c r="X168" s="228" t="b">
        <f t="shared" si="79"/>
        <v>0</v>
      </c>
      <c r="Y168" s="228" t="b">
        <f t="shared" si="80"/>
        <v>0</v>
      </c>
      <c r="Z168" s="228" t="b">
        <f t="shared" si="81"/>
        <v>0</v>
      </c>
      <c r="AA168" s="228" t="b">
        <f t="shared" ref="AA168" si="85">+V168=G168</f>
        <v>1</v>
      </c>
      <c r="AB168" s="229" t="e">
        <f>#REF!-W168</f>
        <v>#REF!</v>
      </c>
      <c r="AE168" s="230">
        <f t="shared" si="83"/>
        <v>387000</v>
      </c>
      <c r="AG168" s="235"/>
      <c r="AH168" s="230"/>
    </row>
    <row r="169" spans="1:34" s="228" customFormat="1" ht="15">
      <c r="A169" s="196"/>
      <c r="B169" s="225"/>
      <c r="C169" s="231" t="s">
        <v>152</v>
      </c>
      <c r="D169" s="256" t="s">
        <v>295</v>
      </c>
      <c r="E169" s="256" t="s">
        <v>325</v>
      </c>
      <c r="F169" s="256" t="s">
        <v>280</v>
      </c>
      <c r="G169" s="256"/>
      <c r="H169" s="233" t="str">
        <f t="shared" si="69"/>
        <v>3911</v>
      </c>
      <c r="I169" s="233" t="str">
        <f t="shared" si="70"/>
        <v>1</v>
      </c>
      <c r="J169" s="233" t="str">
        <f t="shared" si="71"/>
        <v>1</v>
      </c>
      <c r="K169" s="233" t="str">
        <f t="shared" si="72"/>
        <v>00</v>
      </c>
      <c r="L169" s="232">
        <v>982971</v>
      </c>
      <c r="M169" s="232">
        <v>982971</v>
      </c>
      <c r="N169" s="246">
        <v>600000</v>
      </c>
      <c r="O169" s="232">
        <v>148217.66</v>
      </c>
      <c r="P169" s="232">
        <v>368820.66000000003</v>
      </c>
      <c r="Q169" s="232">
        <f t="shared" si="67"/>
        <v>517038.32000000007</v>
      </c>
      <c r="R169" s="232">
        <f t="shared" si="65"/>
        <v>517038.32000000007</v>
      </c>
      <c r="S169" s="226" t="s">
        <v>160</v>
      </c>
      <c r="T169" s="226" t="s">
        <v>171</v>
      </c>
      <c r="U169" s="226" t="s">
        <v>261</v>
      </c>
      <c r="V169" s="226"/>
      <c r="W169" s="227"/>
      <c r="X169" s="228" t="b">
        <f t="shared" si="79"/>
        <v>0</v>
      </c>
      <c r="Y169" s="228" t="b">
        <f t="shared" si="80"/>
        <v>0</v>
      </c>
      <c r="Z169" s="228" t="b">
        <f t="shared" si="81"/>
        <v>0</v>
      </c>
      <c r="AA169" s="228" t="b">
        <f t="shared" ref="AA169" si="86">+V169=G169</f>
        <v>1</v>
      </c>
      <c r="AB169" s="229"/>
      <c r="AE169" s="230">
        <f t="shared" si="83"/>
        <v>0</v>
      </c>
      <c r="AG169" s="235"/>
      <c r="AH169" s="230"/>
    </row>
    <row r="170" spans="1:34" s="228" customFormat="1" ht="15">
      <c r="A170" s="196"/>
      <c r="B170" s="225" t="e">
        <f>+CONCATENATE(#REF!,#REF!,#REF!,#REF!)</f>
        <v>#REF!</v>
      </c>
      <c r="C170" s="231" t="s">
        <v>152</v>
      </c>
      <c r="D170" s="256" t="s">
        <v>295</v>
      </c>
      <c r="E170" s="256" t="s">
        <v>325</v>
      </c>
      <c r="F170" s="256" t="s">
        <v>289</v>
      </c>
      <c r="G170" s="256"/>
      <c r="H170" s="233" t="str">
        <f t="shared" si="69"/>
        <v>3921</v>
      </c>
      <c r="I170" s="233" t="str">
        <f t="shared" si="70"/>
        <v>1</v>
      </c>
      <c r="J170" s="233" t="str">
        <f t="shared" si="71"/>
        <v>1</v>
      </c>
      <c r="K170" s="233" t="str">
        <f t="shared" si="72"/>
        <v>00</v>
      </c>
      <c r="L170" s="232">
        <v>2250000</v>
      </c>
      <c r="M170" s="232">
        <v>2250000</v>
      </c>
      <c r="N170" s="246">
        <v>2250000</v>
      </c>
      <c r="O170" s="232">
        <v>0</v>
      </c>
      <c r="P170" s="232">
        <v>2082187</v>
      </c>
      <c r="Q170" s="232">
        <f t="shared" si="67"/>
        <v>2082187</v>
      </c>
      <c r="R170" s="232">
        <f t="shared" si="65"/>
        <v>2082187</v>
      </c>
      <c r="S170" s="226" t="s">
        <v>153</v>
      </c>
      <c r="T170" s="226" t="s">
        <v>154</v>
      </c>
      <c r="U170" s="226" t="s">
        <v>263</v>
      </c>
      <c r="V170" s="226"/>
      <c r="W170" s="227"/>
      <c r="X170" s="228" t="b">
        <f t="shared" si="79"/>
        <v>0</v>
      </c>
      <c r="Y170" s="228" t="b">
        <f t="shared" si="80"/>
        <v>0</v>
      </c>
      <c r="Z170" s="228" t="b">
        <f t="shared" si="81"/>
        <v>0</v>
      </c>
      <c r="AA170" s="228" t="b">
        <f t="shared" ref="AA170" si="87">+V170=G170</f>
        <v>1</v>
      </c>
      <c r="AB170" s="229" t="e">
        <f>#REF!-W170</f>
        <v>#REF!</v>
      </c>
      <c r="AE170" s="230">
        <f t="shared" si="83"/>
        <v>0</v>
      </c>
      <c r="AG170" s="235"/>
      <c r="AH170" s="230"/>
    </row>
    <row r="171" spans="1:34" s="228" customFormat="1" ht="15">
      <c r="A171" s="196"/>
      <c r="B171" s="225" t="e">
        <f>+CONCATENATE(#REF!,#REF!,#REF!,#REF!)</f>
        <v>#REF!</v>
      </c>
      <c r="C171" s="231" t="s">
        <v>152</v>
      </c>
      <c r="D171" s="256" t="s">
        <v>295</v>
      </c>
      <c r="E171" s="256" t="s">
        <v>325</v>
      </c>
      <c r="F171" s="256" t="s">
        <v>276</v>
      </c>
      <c r="G171" s="256"/>
      <c r="H171" s="233" t="str">
        <f t="shared" si="69"/>
        <v>3991</v>
      </c>
      <c r="I171" s="233" t="str">
        <f t="shared" si="70"/>
        <v>1</v>
      </c>
      <c r="J171" s="233" t="str">
        <f t="shared" si="71"/>
        <v>1</v>
      </c>
      <c r="K171" s="233" t="str">
        <f t="shared" si="72"/>
        <v>00</v>
      </c>
      <c r="L171" s="232">
        <v>300000</v>
      </c>
      <c r="M171" s="232">
        <v>300000</v>
      </c>
      <c r="N171" s="246">
        <v>200000</v>
      </c>
      <c r="O171" s="232">
        <v>0</v>
      </c>
      <c r="P171" s="232">
        <v>88055.6</v>
      </c>
      <c r="Q171" s="232">
        <f t="shared" si="67"/>
        <v>88055.6</v>
      </c>
      <c r="R171" s="232">
        <f t="shared" ref="R171:R180" si="88">+Q171</f>
        <v>88055.6</v>
      </c>
      <c r="S171" s="226" t="s">
        <v>142</v>
      </c>
      <c r="T171" s="226" t="s">
        <v>171</v>
      </c>
      <c r="U171" s="226" t="s">
        <v>263</v>
      </c>
      <c r="V171" s="226"/>
      <c r="W171" s="227"/>
      <c r="X171" s="228" t="b">
        <f t="shared" si="79"/>
        <v>0</v>
      </c>
      <c r="Y171" s="228" t="b">
        <f t="shared" si="80"/>
        <v>0</v>
      </c>
      <c r="Z171" s="228" t="b">
        <f t="shared" si="81"/>
        <v>0</v>
      </c>
      <c r="AA171" s="228" t="b">
        <f t="shared" ref="AA171:AA175" si="89">+V171=G171</f>
        <v>1</v>
      </c>
      <c r="AB171" s="229" t="e">
        <f>#REF!-W171</f>
        <v>#REF!</v>
      </c>
      <c r="AE171" s="230">
        <f t="shared" si="83"/>
        <v>0</v>
      </c>
      <c r="AG171" s="235"/>
      <c r="AH171" s="230"/>
    </row>
    <row r="172" spans="1:34" s="228" customFormat="1" ht="15">
      <c r="A172" s="196"/>
      <c r="B172" s="225" t="e">
        <f>+CONCATENATE(#REF!,#REF!,#REF!,#REF!)</f>
        <v>#REF!</v>
      </c>
      <c r="C172" s="231" t="s">
        <v>152</v>
      </c>
      <c r="D172" s="256" t="s">
        <v>295</v>
      </c>
      <c r="E172" s="256" t="s">
        <v>325</v>
      </c>
      <c r="F172" s="256" t="s">
        <v>345</v>
      </c>
      <c r="G172" s="256"/>
      <c r="H172" s="233" t="str">
        <f t="shared" si="69"/>
        <v>3571</v>
      </c>
      <c r="I172" s="233" t="str">
        <f t="shared" si="70"/>
        <v>2</v>
      </c>
      <c r="J172" s="233" t="str">
        <f t="shared" si="71"/>
        <v>1</v>
      </c>
      <c r="K172" s="233" t="str">
        <f t="shared" si="72"/>
        <v>A7</v>
      </c>
      <c r="L172" s="232">
        <v>5000000</v>
      </c>
      <c r="M172" s="232">
        <v>5000000</v>
      </c>
      <c r="N172" s="246">
        <v>3500000</v>
      </c>
      <c r="O172" s="232">
        <v>403734.76</v>
      </c>
      <c r="P172" s="232">
        <v>0</v>
      </c>
      <c r="Q172" s="232">
        <f t="shared" si="67"/>
        <v>403734.76</v>
      </c>
      <c r="R172" s="232">
        <f t="shared" si="88"/>
        <v>403734.76</v>
      </c>
      <c r="S172" s="226" t="s">
        <v>160</v>
      </c>
      <c r="T172" s="226" t="s">
        <v>171</v>
      </c>
      <c r="U172" s="226" t="s">
        <v>263</v>
      </c>
      <c r="V172" s="226"/>
      <c r="W172" s="227"/>
      <c r="X172" s="228" t="b">
        <f t="shared" si="79"/>
        <v>0</v>
      </c>
      <c r="Y172" s="228" t="b">
        <f t="shared" si="80"/>
        <v>0</v>
      </c>
      <c r="Z172" s="228" t="b">
        <f t="shared" si="81"/>
        <v>0</v>
      </c>
      <c r="AA172" s="228" t="b">
        <f t="shared" si="89"/>
        <v>1</v>
      </c>
      <c r="AB172" s="229" t="e">
        <f>#REF!-W172</f>
        <v>#REF!</v>
      </c>
      <c r="AE172" s="230">
        <f t="shared" si="83"/>
        <v>0</v>
      </c>
      <c r="AG172" s="235"/>
      <c r="AH172" s="230"/>
    </row>
    <row r="173" spans="1:34" s="228" customFormat="1" ht="15">
      <c r="A173" s="196"/>
      <c r="B173" s="225" t="e">
        <f>+CONCATENATE(#REF!,#REF!,#REF!,#REF!)</f>
        <v>#REF!</v>
      </c>
      <c r="C173" s="231" t="s">
        <v>152</v>
      </c>
      <c r="D173" s="256" t="s">
        <v>296</v>
      </c>
      <c r="E173" s="256" t="s">
        <v>329</v>
      </c>
      <c r="F173" s="256" t="s">
        <v>277</v>
      </c>
      <c r="G173" s="256"/>
      <c r="H173" s="233" t="str">
        <f t="shared" si="69"/>
        <v>4419</v>
      </c>
      <c r="I173" s="233" t="str">
        <f t="shared" si="70"/>
        <v>1</v>
      </c>
      <c r="J173" s="233" t="str">
        <f t="shared" si="71"/>
        <v>1</v>
      </c>
      <c r="K173" s="233" t="str">
        <f t="shared" si="72"/>
        <v>77</v>
      </c>
      <c r="L173" s="232">
        <v>5457036</v>
      </c>
      <c r="M173" s="232">
        <v>5457036</v>
      </c>
      <c r="N173" s="246">
        <v>4132236</v>
      </c>
      <c r="O173" s="232">
        <v>220800</v>
      </c>
      <c r="P173" s="232">
        <v>883200</v>
      </c>
      <c r="Q173" s="232">
        <f t="shared" si="67"/>
        <v>1104000</v>
      </c>
      <c r="R173" s="232">
        <f t="shared" si="88"/>
        <v>1104000</v>
      </c>
      <c r="S173" s="226" t="s">
        <v>170</v>
      </c>
      <c r="T173" s="226" t="s">
        <v>217</v>
      </c>
      <c r="U173" s="226" t="s">
        <v>263</v>
      </c>
      <c r="V173" s="226"/>
      <c r="W173" s="227"/>
      <c r="X173" s="228" t="b">
        <f t="shared" si="79"/>
        <v>0</v>
      </c>
      <c r="Y173" s="228" t="b">
        <f t="shared" si="80"/>
        <v>0</v>
      </c>
      <c r="Z173" s="228" t="b">
        <f t="shared" si="81"/>
        <v>0</v>
      </c>
      <c r="AA173" s="228" t="b">
        <f t="shared" si="89"/>
        <v>1</v>
      </c>
      <c r="AB173" s="229" t="e">
        <f>#REF!-W173</f>
        <v>#REF!</v>
      </c>
      <c r="AE173" s="230">
        <f t="shared" si="83"/>
        <v>0</v>
      </c>
      <c r="AG173" s="235"/>
      <c r="AH173" s="230"/>
    </row>
    <row r="174" spans="1:34" s="228" customFormat="1" ht="15">
      <c r="A174" s="196"/>
      <c r="B174" s="225" t="e">
        <f>+CONCATENATE(#REF!,#REF!,#REF!,#REF!)</f>
        <v>#REF!</v>
      </c>
      <c r="C174" s="231" t="s">
        <v>152</v>
      </c>
      <c r="D174" s="256" t="s">
        <v>328</v>
      </c>
      <c r="E174" s="256" t="s">
        <v>329</v>
      </c>
      <c r="F174" s="256" t="s">
        <v>277</v>
      </c>
      <c r="G174" s="256"/>
      <c r="H174" s="233" t="str">
        <f t="shared" si="69"/>
        <v>4419</v>
      </c>
      <c r="I174" s="233" t="str">
        <f t="shared" si="70"/>
        <v>1</v>
      </c>
      <c r="J174" s="233" t="str">
        <f t="shared" si="71"/>
        <v>1</v>
      </c>
      <c r="K174" s="233" t="str">
        <f t="shared" si="72"/>
        <v>77</v>
      </c>
      <c r="L174" s="232">
        <v>28800000</v>
      </c>
      <c r="M174" s="232">
        <v>28800000</v>
      </c>
      <c r="N174" s="246">
        <v>14976648</v>
      </c>
      <c r="O174" s="232">
        <v>1889570</v>
      </c>
      <c r="P174" s="232">
        <v>9447850</v>
      </c>
      <c r="Q174" s="232">
        <f t="shared" si="67"/>
        <v>11337420</v>
      </c>
      <c r="R174" s="232">
        <f t="shared" si="88"/>
        <v>11337420</v>
      </c>
      <c r="S174" s="226" t="s">
        <v>155</v>
      </c>
      <c r="T174" s="226" t="s">
        <v>154</v>
      </c>
      <c r="U174" s="226" t="s">
        <v>263</v>
      </c>
      <c r="V174" s="226"/>
      <c r="W174" s="227"/>
      <c r="X174" s="228" t="b">
        <f t="shared" si="79"/>
        <v>0</v>
      </c>
      <c r="Y174" s="228" t="b">
        <f t="shared" si="80"/>
        <v>0</v>
      </c>
      <c r="Z174" s="228" t="b">
        <f t="shared" si="81"/>
        <v>0</v>
      </c>
      <c r="AA174" s="228" t="b">
        <f t="shared" si="89"/>
        <v>1</v>
      </c>
      <c r="AB174" s="229" t="e">
        <f>#REF!-W174</f>
        <v>#REF!</v>
      </c>
      <c r="AE174" s="230">
        <f t="shared" si="83"/>
        <v>0</v>
      </c>
      <c r="AG174" s="235"/>
      <c r="AH174" s="230"/>
    </row>
    <row r="175" spans="1:34" s="228" customFormat="1" ht="15">
      <c r="A175" s="196"/>
      <c r="B175" s="225" t="e">
        <f>+CONCATENATE(#REF!,#REF!,#REF!,#REF!)</f>
        <v>#REF!</v>
      </c>
      <c r="C175" s="231" t="s">
        <v>152</v>
      </c>
      <c r="D175" s="256" t="s">
        <v>290</v>
      </c>
      <c r="E175" s="256" t="s">
        <v>329</v>
      </c>
      <c r="F175" s="256" t="s">
        <v>277</v>
      </c>
      <c r="G175" s="256"/>
      <c r="H175" s="233" t="str">
        <f t="shared" si="69"/>
        <v>4419</v>
      </c>
      <c r="I175" s="233" t="str">
        <f t="shared" si="70"/>
        <v>1</v>
      </c>
      <c r="J175" s="233" t="str">
        <f t="shared" si="71"/>
        <v>1</v>
      </c>
      <c r="K175" s="233" t="str">
        <f t="shared" si="72"/>
        <v>77</v>
      </c>
      <c r="L175" s="232">
        <v>9200000</v>
      </c>
      <c r="M175" s="232">
        <v>9200000</v>
      </c>
      <c r="N175" s="246">
        <v>5045000</v>
      </c>
      <c r="O175" s="232">
        <v>1672500</v>
      </c>
      <c r="P175" s="232">
        <v>3345000</v>
      </c>
      <c r="Q175" s="232">
        <f t="shared" si="67"/>
        <v>5017500</v>
      </c>
      <c r="R175" s="232">
        <f t="shared" si="88"/>
        <v>5017500</v>
      </c>
      <c r="S175" s="226" t="s">
        <v>162</v>
      </c>
      <c r="T175" s="226" t="s">
        <v>217</v>
      </c>
      <c r="U175" s="226" t="s">
        <v>263</v>
      </c>
      <c r="V175" s="226"/>
      <c r="W175" s="227"/>
      <c r="X175" s="228" t="b">
        <f t="shared" si="79"/>
        <v>0</v>
      </c>
      <c r="Y175" s="228" t="b">
        <f t="shared" si="80"/>
        <v>0</v>
      </c>
      <c r="Z175" s="228" t="b">
        <f t="shared" si="81"/>
        <v>0</v>
      </c>
      <c r="AA175" s="228" t="b">
        <f t="shared" si="89"/>
        <v>1</v>
      </c>
      <c r="AB175" s="229" t="e">
        <f>#REF!-W175</f>
        <v>#REF!</v>
      </c>
      <c r="AE175" s="230">
        <f t="shared" si="83"/>
        <v>0</v>
      </c>
      <c r="AG175" s="235"/>
      <c r="AH175" s="230"/>
    </row>
    <row r="176" spans="1:34" s="228" customFormat="1" ht="15">
      <c r="A176" s="196"/>
      <c r="B176" s="240"/>
      <c r="C176" s="231" t="s">
        <v>152</v>
      </c>
      <c r="D176" s="256" t="s">
        <v>311</v>
      </c>
      <c r="E176" s="256" t="s">
        <v>329</v>
      </c>
      <c r="F176" s="256" t="s">
        <v>277</v>
      </c>
      <c r="G176" s="256"/>
      <c r="H176" s="233" t="str">
        <f t="shared" si="69"/>
        <v>4419</v>
      </c>
      <c r="I176" s="233" t="str">
        <f t="shared" si="70"/>
        <v>1</v>
      </c>
      <c r="J176" s="233" t="str">
        <f t="shared" si="71"/>
        <v>1</v>
      </c>
      <c r="K176" s="233" t="str">
        <f t="shared" si="72"/>
        <v>77</v>
      </c>
      <c r="L176" s="232">
        <v>13300000</v>
      </c>
      <c r="M176" s="232">
        <v>9724500</v>
      </c>
      <c r="N176" s="246">
        <v>6643500</v>
      </c>
      <c r="O176" s="232">
        <v>1050500</v>
      </c>
      <c r="P176" s="232">
        <v>4108000</v>
      </c>
      <c r="Q176" s="232">
        <f t="shared" si="67"/>
        <v>5158500</v>
      </c>
      <c r="R176" s="232">
        <f t="shared" si="88"/>
        <v>5158500</v>
      </c>
      <c r="S176" s="226"/>
      <c r="T176" s="226"/>
      <c r="U176" s="226"/>
      <c r="V176" s="226"/>
      <c r="W176" s="227"/>
      <c r="AB176" s="229"/>
      <c r="AE176" s="230"/>
      <c r="AG176" s="138"/>
      <c r="AH176" s="230"/>
    </row>
    <row r="177" spans="1:34" s="228" customFormat="1" ht="15">
      <c r="A177" s="196"/>
      <c r="B177" s="240"/>
      <c r="C177" s="231" t="s">
        <v>152</v>
      </c>
      <c r="D177" s="256" t="s">
        <v>294</v>
      </c>
      <c r="E177" s="256" t="s">
        <v>329</v>
      </c>
      <c r="F177" s="256" t="s">
        <v>277</v>
      </c>
      <c r="G177" s="256"/>
      <c r="H177" s="233" t="str">
        <f t="shared" si="69"/>
        <v>4419</v>
      </c>
      <c r="I177" s="233" t="str">
        <f t="shared" si="70"/>
        <v>1</v>
      </c>
      <c r="J177" s="233" t="str">
        <f t="shared" si="71"/>
        <v>1</v>
      </c>
      <c r="K177" s="233" t="str">
        <f t="shared" si="72"/>
        <v>77</v>
      </c>
      <c r="L177" s="232">
        <v>16508000</v>
      </c>
      <c r="M177" s="232">
        <v>16950000</v>
      </c>
      <c r="N177" s="246">
        <v>9773720</v>
      </c>
      <c r="O177" s="232">
        <v>3054700</v>
      </c>
      <c r="P177" s="232">
        <v>4432800</v>
      </c>
      <c r="Q177" s="232">
        <f t="shared" si="67"/>
        <v>7487500</v>
      </c>
      <c r="R177" s="232">
        <f t="shared" si="88"/>
        <v>7487500</v>
      </c>
      <c r="S177" s="226"/>
      <c r="T177" s="226"/>
      <c r="U177" s="226"/>
      <c r="V177" s="226"/>
      <c r="W177" s="227"/>
      <c r="AB177" s="229"/>
      <c r="AE177" s="230"/>
      <c r="AG177" s="138"/>
      <c r="AH177" s="230"/>
    </row>
    <row r="178" spans="1:34" s="228" customFormat="1" ht="15">
      <c r="A178" s="196"/>
      <c r="B178" s="240"/>
      <c r="C178" s="231" t="s">
        <v>152</v>
      </c>
      <c r="D178" s="256" t="s">
        <v>293</v>
      </c>
      <c r="E178" s="256" t="s">
        <v>329</v>
      </c>
      <c r="F178" s="256" t="s">
        <v>277</v>
      </c>
      <c r="G178" s="256"/>
      <c r="H178" s="233" t="str">
        <f t="shared" si="69"/>
        <v>4419</v>
      </c>
      <c r="I178" s="233" t="str">
        <f t="shared" si="70"/>
        <v>1</v>
      </c>
      <c r="J178" s="233" t="str">
        <f t="shared" si="71"/>
        <v>1</v>
      </c>
      <c r="K178" s="233" t="str">
        <f t="shared" si="72"/>
        <v>77</v>
      </c>
      <c r="L178" s="232">
        <v>12009400</v>
      </c>
      <c r="M178" s="232">
        <v>12009400</v>
      </c>
      <c r="N178" s="246">
        <v>6004702</v>
      </c>
      <c r="O178" s="232">
        <v>1066000</v>
      </c>
      <c r="P178" s="232">
        <v>4910000</v>
      </c>
      <c r="Q178" s="232">
        <f t="shared" si="67"/>
        <v>5976000</v>
      </c>
      <c r="R178" s="232">
        <f t="shared" si="88"/>
        <v>5976000</v>
      </c>
      <c r="S178" s="226"/>
      <c r="T178" s="226"/>
      <c r="U178" s="226"/>
      <c r="V178" s="226"/>
      <c r="W178" s="227"/>
      <c r="AB178" s="229"/>
      <c r="AE178" s="230"/>
      <c r="AG178" s="138"/>
      <c r="AH178" s="230"/>
    </row>
    <row r="179" spans="1:34" s="228" customFormat="1" ht="15">
      <c r="A179" s="196"/>
      <c r="B179" s="240"/>
      <c r="C179" s="231" t="s">
        <v>152</v>
      </c>
      <c r="D179" s="256" t="s">
        <v>312</v>
      </c>
      <c r="E179" s="256" t="s">
        <v>329</v>
      </c>
      <c r="F179" s="256" t="s">
        <v>277</v>
      </c>
      <c r="G179" s="256"/>
      <c r="H179" s="233" t="str">
        <f t="shared" si="69"/>
        <v>4419</v>
      </c>
      <c r="I179" s="233" t="str">
        <f t="shared" si="70"/>
        <v>1</v>
      </c>
      <c r="J179" s="233" t="str">
        <f t="shared" si="71"/>
        <v>1</v>
      </c>
      <c r="K179" s="233" t="str">
        <f t="shared" si="72"/>
        <v>77</v>
      </c>
      <c r="L179" s="232">
        <v>49640000</v>
      </c>
      <c r="M179" s="232">
        <v>49640000</v>
      </c>
      <c r="N179" s="246">
        <v>36749814</v>
      </c>
      <c r="O179" s="232">
        <v>2437201</v>
      </c>
      <c r="P179" s="232">
        <v>32752433</v>
      </c>
      <c r="Q179" s="232">
        <f t="shared" si="67"/>
        <v>35189634</v>
      </c>
      <c r="R179" s="232">
        <f t="shared" si="88"/>
        <v>35189634</v>
      </c>
      <c r="S179" s="226"/>
      <c r="T179" s="226"/>
      <c r="U179" s="226"/>
      <c r="V179" s="226"/>
      <c r="W179" s="227"/>
      <c r="AB179" s="229"/>
      <c r="AE179" s="230"/>
      <c r="AG179" s="138"/>
      <c r="AH179" s="230"/>
    </row>
    <row r="180" spans="1:34" s="228" customFormat="1" ht="15">
      <c r="A180" s="196"/>
      <c r="B180" s="240"/>
      <c r="C180" s="231" t="s">
        <v>152</v>
      </c>
      <c r="D180" s="256" t="s">
        <v>291</v>
      </c>
      <c r="E180" s="256" t="s">
        <v>329</v>
      </c>
      <c r="F180" s="256" t="s">
        <v>277</v>
      </c>
      <c r="G180" s="256"/>
      <c r="H180" s="233" t="str">
        <f t="shared" si="69"/>
        <v>4419</v>
      </c>
      <c r="I180" s="233" t="str">
        <f t="shared" si="70"/>
        <v>1</v>
      </c>
      <c r="J180" s="233" t="str">
        <f t="shared" si="71"/>
        <v>1</v>
      </c>
      <c r="K180" s="233" t="str">
        <f t="shared" si="72"/>
        <v>77</v>
      </c>
      <c r="L180" s="232">
        <v>4000000</v>
      </c>
      <c r="M180" s="232">
        <v>4000000</v>
      </c>
      <c r="N180" s="246">
        <v>1818190</v>
      </c>
      <c r="O180" s="232">
        <v>636352</v>
      </c>
      <c r="P180" s="232">
        <v>1181788</v>
      </c>
      <c r="Q180" s="232">
        <f t="shared" si="67"/>
        <v>1818140</v>
      </c>
      <c r="R180" s="232">
        <f t="shared" si="88"/>
        <v>1818140</v>
      </c>
      <c r="S180" s="226"/>
      <c r="T180" s="226"/>
      <c r="U180" s="226"/>
      <c r="V180" s="226"/>
      <c r="W180" s="227"/>
      <c r="AB180" s="229"/>
      <c r="AE180" s="230"/>
      <c r="AG180" s="138"/>
      <c r="AH180" s="230"/>
    </row>
    <row r="181" spans="1:34" s="228" customFormat="1" ht="15">
      <c r="A181" s="196"/>
      <c r="B181" s="240"/>
      <c r="C181" s="259" t="s">
        <v>152</v>
      </c>
      <c r="D181" s="256" t="s">
        <v>328</v>
      </c>
      <c r="E181" s="256" t="s">
        <v>329</v>
      </c>
      <c r="F181" s="256" t="s">
        <v>278</v>
      </c>
      <c r="G181" s="256"/>
      <c r="H181" s="258"/>
      <c r="I181" s="258"/>
      <c r="J181" s="258"/>
      <c r="K181" s="258"/>
      <c r="L181" s="255">
        <v>19752000</v>
      </c>
      <c r="M181" s="255">
        <v>19752000</v>
      </c>
      <c r="N181" s="257">
        <v>18381000</v>
      </c>
      <c r="O181" s="255">
        <v>60000</v>
      </c>
      <c r="P181" s="255">
        <v>0</v>
      </c>
      <c r="Q181" s="232">
        <f t="shared" si="67"/>
        <v>60000</v>
      </c>
      <c r="R181" s="232">
        <f t="shared" ref="R181:R211" si="90">+Q181</f>
        <v>60000</v>
      </c>
      <c r="S181" s="226"/>
      <c r="T181" s="226"/>
      <c r="U181" s="226"/>
      <c r="V181" s="226"/>
      <c r="W181" s="227"/>
      <c r="AB181" s="229"/>
      <c r="AE181" s="230"/>
      <c r="AG181" s="138"/>
      <c r="AH181" s="230"/>
    </row>
    <row r="182" spans="1:34" s="228" customFormat="1" ht="15">
      <c r="A182" s="196"/>
      <c r="B182" s="240"/>
      <c r="C182" s="259" t="s">
        <v>152</v>
      </c>
      <c r="D182" s="256" t="s">
        <v>311</v>
      </c>
      <c r="E182" s="256" t="s">
        <v>329</v>
      </c>
      <c r="F182" s="256" t="s">
        <v>278</v>
      </c>
      <c r="G182" s="256"/>
      <c r="H182" s="258"/>
      <c r="I182" s="258"/>
      <c r="J182" s="258"/>
      <c r="K182" s="258"/>
      <c r="L182" s="255">
        <v>2500000</v>
      </c>
      <c r="M182" s="255">
        <v>6075500</v>
      </c>
      <c r="N182" s="257">
        <v>6075500</v>
      </c>
      <c r="O182" s="255">
        <v>842500</v>
      </c>
      <c r="P182" s="255">
        <v>316000</v>
      </c>
      <c r="Q182" s="232">
        <f t="shared" si="67"/>
        <v>1158500</v>
      </c>
      <c r="R182" s="232">
        <f t="shared" si="90"/>
        <v>1158500</v>
      </c>
      <c r="S182" s="226"/>
      <c r="T182" s="226"/>
      <c r="U182" s="226"/>
      <c r="V182" s="226"/>
      <c r="W182" s="227"/>
      <c r="AB182" s="229"/>
      <c r="AE182" s="230"/>
      <c r="AG182" s="138"/>
      <c r="AH182" s="230"/>
    </row>
    <row r="183" spans="1:34" s="228" customFormat="1" ht="15">
      <c r="A183" s="196"/>
      <c r="B183" s="240"/>
      <c r="C183" s="259" t="s">
        <v>152</v>
      </c>
      <c r="D183" s="256" t="s">
        <v>294</v>
      </c>
      <c r="E183" s="256" t="s">
        <v>329</v>
      </c>
      <c r="F183" s="256" t="s">
        <v>278</v>
      </c>
      <c r="G183" s="256"/>
      <c r="H183" s="258"/>
      <c r="I183" s="258"/>
      <c r="J183" s="258"/>
      <c r="K183" s="258"/>
      <c r="L183" s="255">
        <v>13043000</v>
      </c>
      <c r="M183" s="255">
        <v>12601000</v>
      </c>
      <c r="N183" s="257">
        <v>4316500</v>
      </c>
      <c r="O183" s="255">
        <v>0</v>
      </c>
      <c r="P183" s="255">
        <v>2199985.7200000002</v>
      </c>
      <c r="Q183" s="232">
        <f t="shared" si="67"/>
        <v>2199985.7200000002</v>
      </c>
      <c r="R183" s="232">
        <f t="shared" si="90"/>
        <v>2199985.7200000002</v>
      </c>
      <c r="S183" s="226"/>
      <c r="T183" s="226"/>
      <c r="U183" s="226"/>
      <c r="V183" s="226"/>
      <c r="W183" s="227"/>
      <c r="AB183" s="229"/>
      <c r="AE183" s="230"/>
      <c r="AG183" s="138"/>
      <c r="AH183" s="230"/>
    </row>
    <row r="184" spans="1:34" s="228" customFormat="1" ht="15">
      <c r="A184" s="196"/>
      <c r="B184" s="240"/>
      <c r="C184" s="259" t="s">
        <v>152</v>
      </c>
      <c r="D184" s="256" t="s">
        <v>293</v>
      </c>
      <c r="E184" s="256" t="s">
        <v>329</v>
      </c>
      <c r="F184" s="256" t="s">
        <v>278</v>
      </c>
      <c r="G184" s="256"/>
      <c r="H184" s="258"/>
      <c r="I184" s="258"/>
      <c r="J184" s="258"/>
      <c r="K184" s="258"/>
      <c r="L184" s="255">
        <v>2441700</v>
      </c>
      <c r="M184" s="255">
        <v>2441700</v>
      </c>
      <c r="N184" s="257">
        <v>1489100</v>
      </c>
      <c r="O184" s="255">
        <v>0</v>
      </c>
      <c r="P184" s="255">
        <v>0</v>
      </c>
      <c r="Q184" s="232">
        <f t="shared" si="67"/>
        <v>0</v>
      </c>
      <c r="R184" s="232">
        <f t="shared" si="90"/>
        <v>0</v>
      </c>
      <c r="S184" s="226"/>
      <c r="T184" s="226"/>
      <c r="U184" s="226"/>
      <c r="V184" s="226"/>
      <c r="W184" s="227"/>
      <c r="AB184" s="229"/>
      <c r="AE184" s="230"/>
      <c r="AG184" s="138"/>
      <c r="AH184" s="230"/>
    </row>
    <row r="185" spans="1:34" s="228" customFormat="1" ht="15">
      <c r="A185" s="196"/>
      <c r="B185" s="240"/>
      <c r="C185" s="259" t="s">
        <v>152</v>
      </c>
      <c r="D185" s="256" t="s">
        <v>313</v>
      </c>
      <c r="E185" s="256" t="s">
        <v>329</v>
      </c>
      <c r="F185" s="256" t="s">
        <v>278</v>
      </c>
      <c r="G185" s="256"/>
      <c r="H185" s="258"/>
      <c r="I185" s="258"/>
      <c r="J185" s="258"/>
      <c r="K185" s="258"/>
      <c r="L185" s="255">
        <v>13046189</v>
      </c>
      <c r="M185" s="255">
        <v>13046189</v>
      </c>
      <c r="N185" s="257">
        <v>9772189</v>
      </c>
      <c r="O185" s="255">
        <v>3163146</v>
      </c>
      <c r="P185" s="255">
        <v>2803892.8</v>
      </c>
      <c r="Q185" s="232">
        <f t="shared" si="67"/>
        <v>5967038.7999999998</v>
      </c>
      <c r="R185" s="232">
        <f t="shared" si="90"/>
        <v>5967038.7999999998</v>
      </c>
      <c r="S185" s="226"/>
      <c r="T185" s="226"/>
      <c r="U185" s="226"/>
      <c r="V185" s="226"/>
      <c r="W185" s="227"/>
      <c r="AB185" s="229"/>
      <c r="AE185" s="230"/>
      <c r="AG185" s="138"/>
      <c r="AH185" s="230"/>
    </row>
    <row r="186" spans="1:34" s="228" customFormat="1" ht="15">
      <c r="A186" s="196"/>
      <c r="B186" s="240"/>
      <c r="C186" s="259" t="s">
        <v>152</v>
      </c>
      <c r="D186" s="256" t="s">
        <v>295</v>
      </c>
      <c r="E186" s="256" t="s">
        <v>325</v>
      </c>
      <c r="F186" s="256" t="s">
        <v>318</v>
      </c>
      <c r="G186" s="256" t="s">
        <v>346</v>
      </c>
      <c r="H186" s="258"/>
      <c r="I186" s="258"/>
      <c r="J186" s="258"/>
      <c r="K186" s="258"/>
      <c r="L186" s="255">
        <v>1500000</v>
      </c>
      <c r="M186" s="255">
        <v>1500000</v>
      </c>
      <c r="N186" s="257">
        <v>1500000</v>
      </c>
      <c r="O186" s="255">
        <v>0</v>
      </c>
      <c r="P186" s="255">
        <v>0</v>
      </c>
      <c r="Q186" s="232">
        <f t="shared" si="67"/>
        <v>0</v>
      </c>
      <c r="R186" s="232">
        <f t="shared" si="90"/>
        <v>0</v>
      </c>
      <c r="S186" s="226"/>
      <c r="T186" s="226"/>
      <c r="U186" s="226"/>
      <c r="V186" s="226"/>
      <c r="W186" s="227"/>
      <c r="AB186" s="229"/>
      <c r="AE186" s="230"/>
      <c r="AG186" s="138"/>
      <c r="AH186" s="230"/>
    </row>
    <row r="187" spans="1:34" s="228" customFormat="1" ht="15">
      <c r="A187" s="196"/>
      <c r="B187" s="240"/>
      <c r="C187" s="259" t="s">
        <v>152</v>
      </c>
      <c r="D187" s="256" t="s">
        <v>292</v>
      </c>
      <c r="E187" s="256" t="s">
        <v>326</v>
      </c>
      <c r="F187" s="256" t="s">
        <v>318</v>
      </c>
      <c r="G187" s="256" t="s">
        <v>372</v>
      </c>
      <c r="H187" s="258"/>
      <c r="I187" s="258"/>
      <c r="J187" s="258"/>
      <c r="K187" s="258"/>
      <c r="L187" s="255">
        <v>0</v>
      </c>
      <c r="M187" s="255">
        <v>347524</v>
      </c>
      <c r="N187" s="257">
        <v>347524</v>
      </c>
      <c r="O187" s="255">
        <v>0</v>
      </c>
      <c r="P187" s="255">
        <v>0</v>
      </c>
      <c r="Q187" s="232">
        <f t="shared" si="67"/>
        <v>0</v>
      </c>
      <c r="R187" s="232">
        <f t="shared" si="90"/>
        <v>0</v>
      </c>
      <c r="S187" s="226"/>
      <c r="T187" s="226"/>
      <c r="U187" s="226"/>
      <c r="V187" s="226"/>
      <c r="W187" s="227"/>
      <c r="AB187" s="229"/>
      <c r="AE187" s="230"/>
      <c r="AG187" s="138"/>
      <c r="AH187" s="230"/>
    </row>
    <row r="188" spans="1:34" s="228" customFormat="1" ht="15">
      <c r="A188" s="196"/>
      <c r="B188" s="240"/>
      <c r="C188" s="259" t="s">
        <v>152</v>
      </c>
      <c r="D188" s="256" t="s">
        <v>295</v>
      </c>
      <c r="E188" s="256" t="s">
        <v>325</v>
      </c>
      <c r="F188" s="256" t="s">
        <v>321</v>
      </c>
      <c r="G188" s="256" t="s">
        <v>347</v>
      </c>
      <c r="H188" s="258"/>
      <c r="I188" s="258"/>
      <c r="J188" s="258"/>
      <c r="K188" s="258"/>
      <c r="L188" s="255">
        <v>3000000</v>
      </c>
      <c r="M188" s="255">
        <v>3000000</v>
      </c>
      <c r="N188" s="257">
        <v>3000000</v>
      </c>
      <c r="O188" s="255">
        <v>0</v>
      </c>
      <c r="P188" s="255">
        <v>0</v>
      </c>
      <c r="Q188" s="232">
        <f t="shared" si="67"/>
        <v>0</v>
      </c>
      <c r="R188" s="232">
        <f t="shared" si="90"/>
        <v>0</v>
      </c>
      <c r="S188" s="226"/>
      <c r="T188" s="226"/>
      <c r="U188" s="226"/>
      <c r="V188" s="226"/>
      <c r="W188" s="227"/>
      <c r="AB188" s="229"/>
      <c r="AE188" s="230"/>
      <c r="AG188" s="138"/>
      <c r="AH188" s="230"/>
    </row>
    <row r="189" spans="1:34" s="228" customFormat="1" ht="15">
      <c r="A189" s="196"/>
      <c r="B189" s="240"/>
      <c r="C189" s="259" t="s">
        <v>152</v>
      </c>
      <c r="D189" s="256" t="s">
        <v>290</v>
      </c>
      <c r="E189" s="256" t="s">
        <v>327</v>
      </c>
      <c r="F189" s="256" t="s">
        <v>321</v>
      </c>
      <c r="G189" s="256" t="s">
        <v>373</v>
      </c>
      <c r="H189" s="258"/>
      <c r="I189" s="258"/>
      <c r="J189" s="258"/>
      <c r="K189" s="258"/>
      <c r="L189" s="255">
        <v>0</v>
      </c>
      <c r="M189" s="255">
        <v>918900</v>
      </c>
      <c r="N189" s="257">
        <v>918900</v>
      </c>
      <c r="O189" s="255">
        <v>0</v>
      </c>
      <c r="P189" s="255">
        <v>0</v>
      </c>
      <c r="Q189" s="232">
        <f t="shared" si="67"/>
        <v>0</v>
      </c>
      <c r="R189" s="232">
        <f t="shared" si="90"/>
        <v>0</v>
      </c>
      <c r="S189" s="226"/>
      <c r="T189" s="226"/>
      <c r="U189" s="226"/>
      <c r="V189" s="226"/>
      <c r="W189" s="227"/>
      <c r="AB189" s="229"/>
      <c r="AE189" s="230"/>
      <c r="AG189" s="138"/>
      <c r="AH189" s="230"/>
    </row>
    <row r="190" spans="1:34" s="228" customFormat="1" ht="15">
      <c r="A190" s="196"/>
      <c r="B190" s="240"/>
      <c r="C190" s="259" t="s">
        <v>152</v>
      </c>
      <c r="D190" s="256" t="s">
        <v>294</v>
      </c>
      <c r="E190" s="256" t="s">
        <v>327</v>
      </c>
      <c r="F190" s="256" t="s">
        <v>321</v>
      </c>
      <c r="G190" s="256" t="s">
        <v>373</v>
      </c>
      <c r="H190" s="258"/>
      <c r="I190" s="258"/>
      <c r="J190" s="258"/>
      <c r="K190" s="258"/>
      <c r="L190" s="255">
        <v>0</v>
      </c>
      <c r="M190" s="255">
        <v>81664</v>
      </c>
      <c r="N190" s="257">
        <v>81664</v>
      </c>
      <c r="O190" s="255">
        <v>0</v>
      </c>
      <c r="P190" s="255">
        <v>0</v>
      </c>
      <c r="Q190" s="232">
        <f t="shared" si="67"/>
        <v>0</v>
      </c>
      <c r="R190" s="232">
        <f t="shared" si="90"/>
        <v>0</v>
      </c>
      <c r="S190" s="226"/>
      <c r="T190" s="226"/>
      <c r="U190" s="226"/>
      <c r="V190" s="226"/>
      <c r="W190" s="227"/>
      <c r="AB190" s="229"/>
      <c r="AE190" s="230"/>
      <c r="AG190" s="138"/>
      <c r="AH190" s="230"/>
    </row>
    <row r="191" spans="1:34" s="228" customFormat="1" ht="15">
      <c r="A191" s="196"/>
      <c r="B191" s="240"/>
      <c r="C191" s="259" t="s">
        <v>152</v>
      </c>
      <c r="D191" s="256" t="s">
        <v>290</v>
      </c>
      <c r="E191" s="256" t="s">
        <v>326</v>
      </c>
      <c r="F191" s="256" t="s">
        <v>389</v>
      </c>
      <c r="G191" s="256" t="s">
        <v>374</v>
      </c>
      <c r="H191" s="258"/>
      <c r="I191" s="258"/>
      <c r="J191" s="258"/>
      <c r="K191" s="258"/>
      <c r="L191" s="255">
        <v>0</v>
      </c>
      <c r="M191" s="255">
        <v>545</v>
      </c>
      <c r="N191" s="257">
        <v>545</v>
      </c>
      <c r="O191" s="255">
        <v>0</v>
      </c>
      <c r="P191" s="255">
        <v>0</v>
      </c>
      <c r="Q191" s="232">
        <f t="shared" si="67"/>
        <v>0</v>
      </c>
      <c r="R191" s="232">
        <f t="shared" si="90"/>
        <v>0</v>
      </c>
      <c r="S191" s="226"/>
      <c r="T191" s="226"/>
      <c r="U191" s="226"/>
      <c r="V191" s="226"/>
      <c r="W191" s="227"/>
      <c r="AB191" s="229"/>
      <c r="AE191" s="230"/>
      <c r="AG191" s="138"/>
      <c r="AH191" s="230"/>
    </row>
    <row r="192" spans="1:34" s="228" customFormat="1" ht="15">
      <c r="A192" s="196"/>
      <c r="B192" s="240"/>
      <c r="C192" s="259" t="s">
        <v>152</v>
      </c>
      <c r="D192" s="256" t="s">
        <v>292</v>
      </c>
      <c r="E192" s="256" t="s">
        <v>326</v>
      </c>
      <c r="F192" s="256" t="s">
        <v>389</v>
      </c>
      <c r="G192" s="256" t="s">
        <v>374</v>
      </c>
      <c r="H192" s="258"/>
      <c r="I192" s="258"/>
      <c r="J192" s="258"/>
      <c r="K192" s="258"/>
      <c r="L192" s="255">
        <v>0</v>
      </c>
      <c r="M192" s="255">
        <v>11455</v>
      </c>
      <c r="N192" s="257">
        <v>11455</v>
      </c>
      <c r="O192" s="255">
        <v>0</v>
      </c>
      <c r="P192" s="255">
        <v>0</v>
      </c>
      <c r="Q192" s="232">
        <f t="shared" si="67"/>
        <v>0</v>
      </c>
      <c r="R192" s="232">
        <f t="shared" si="90"/>
        <v>0</v>
      </c>
      <c r="S192" s="226"/>
      <c r="T192" s="226"/>
      <c r="U192" s="226"/>
      <c r="V192" s="226"/>
      <c r="W192" s="227"/>
      <c r="AB192" s="229"/>
      <c r="AE192" s="230"/>
      <c r="AG192" s="138"/>
      <c r="AH192" s="230"/>
    </row>
    <row r="193" spans="1:34" s="228" customFormat="1" ht="15">
      <c r="A193" s="196"/>
      <c r="B193" s="240"/>
      <c r="C193" s="259" t="s">
        <v>152</v>
      </c>
      <c r="D193" s="256" t="s">
        <v>295</v>
      </c>
      <c r="E193" s="256" t="s">
        <v>327</v>
      </c>
      <c r="F193" s="256" t="s">
        <v>348</v>
      </c>
      <c r="G193" s="256" t="s">
        <v>349</v>
      </c>
      <c r="H193" s="258"/>
      <c r="I193" s="258"/>
      <c r="J193" s="258"/>
      <c r="K193" s="258"/>
      <c r="L193" s="255">
        <v>200000</v>
      </c>
      <c r="M193" s="255">
        <v>200000</v>
      </c>
      <c r="N193" s="257">
        <v>200000</v>
      </c>
      <c r="O193" s="255">
        <v>0</v>
      </c>
      <c r="P193" s="255">
        <v>0</v>
      </c>
      <c r="Q193" s="232">
        <f t="shared" si="67"/>
        <v>0</v>
      </c>
      <c r="R193" s="232">
        <f t="shared" si="90"/>
        <v>0</v>
      </c>
      <c r="S193" s="226"/>
      <c r="T193" s="226"/>
      <c r="U193" s="226"/>
      <c r="V193" s="226"/>
      <c r="W193" s="227"/>
      <c r="AB193" s="229"/>
      <c r="AE193" s="230"/>
      <c r="AG193" s="138"/>
      <c r="AH193" s="230"/>
    </row>
    <row r="194" spans="1:34" s="228" customFormat="1" ht="15">
      <c r="A194" s="196"/>
      <c r="B194" s="240"/>
      <c r="C194" s="259" t="s">
        <v>152</v>
      </c>
      <c r="D194" s="256" t="s">
        <v>292</v>
      </c>
      <c r="E194" s="256" t="s">
        <v>326</v>
      </c>
      <c r="F194" s="256" t="s">
        <v>390</v>
      </c>
      <c r="G194" s="256" t="s">
        <v>375</v>
      </c>
      <c r="H194" s="258"/>
      <c r="I194" s="258"/>
      <c r="J194" s="258"/>
      <c r="K194" s="258"/>
      <c r="L194" s="255">
        <v>0</v>
      </c>
      <c r="M194" s="255">
        <v>730000</v>
      </c>
      <c r="N194" s="257">
        <v>730000</v>
      </c>
      <c r="O194" s="255">
        <v>0</v>
      </c>
      <c r="P194" s="255">
        <v>0</v>
      </c>
      <c r="Q194" s="232">
        <f t="shared" si="67"/>
        <v>0</v>
      </c>
      <c r="R194" s="232">
        <f t="shared" si="90"/>
        <v>0</v>
      </c>
      <c r="S194" s="226"/>
      <c r="T194" s="226"/>
      <c r="U194" s="226"/>
      <c r="V194" s="226"/>
      <c r="W194" s="227"/>
      <c r="AB194" s="229"/>
      <c r="AE194" s="230"/>
      <c r="AG194" s="138"/>
      <c r="AH194" s="230"/>
    </row>
    <row r="195" spans="1:34" s="228" customFormat="1" ht="15">
      <c r="A195" s="196"/>
      <c r="B195" s="240"/>
      <c r="C195" s="259" t="s">
        <v>152</v>
      </c>
      <c r="D195" s="256" t="s">
        <v>294</v>
      </c>
      <c r="E195" s="256" t="s">
        <v>327</v>
      </c>
      <c r="F195" s="256" t="s">
        <v>391</v>
      </c>
      <c r="G195" s="256" t="s">
        <v>376</v>
      </c>
      <c r="H195" s="258"/>
      <c r="I195" s="258"/>
      <c r="J195" s="258"/>
      <c r="K195" s="258"/>
      <c r="L195" s="255">
        <v>0</v>
      </c>
      <c r="M195" s="255">
        <v>137576</v>
      </c>
      <c r="N195" s="257">
        <v>137576</v>
      </c>
      <c r="O195" s="255">
        <v>0</v>
      </c>
      <c r="P195" s="255">
        <v>0</v>
      </c>
      <c r="Q195" s="232">
        <f t="shared" si="67"/>
        <v>0</v>
      </c>
      <c r="R195" s="232">
        <f t="shared" si="90"/>
        <v>0</v>
      </c>
      <c r="S195" s="226"/>
      <c r="T195" s="226"/>
      <c r="U195" s="226"/>
      <c r="V195" s="226"/>
      <c r="W195" s="227"/>
      <c r="AB195" s="229"/>
      <c r="AE195" s="230"/>
      <c r="AG195" s="138"/>
      <c r="AH195" s="230"/>
    </row>
    <row r="196" spans="1:34" s="228" customFormat="1" ht="15">
      <c r="A196" s="196"/>
      <c r="B196" s="240"/>
      <c r="C196" s="259" t="s">
        <v>152</v>
      </c>
      <c r="D196" s="256" t="s">
        <v>292</v>
      </c>
      <c r="E196" s="256" t="s">
        <v>326</v>
      </c>
      <c r="F196" s="256" t="s">
        <v>391</v>
      </c>
      <c r="G196" s="256" t="s">
        <v>377</v>
      </c>
      <c r="H196" s="258"/>
      <c r="I196" s="258"/>
      <c r="J196" s="258"/>
      <c r="K196" s="258"/>
      <c r="L196" s="255">
        <v>0</v>
      </c>
      <c r="M196" s="255">
        <v>318600</v>
      </c>
      <c r="N196" s="257">
        <v>318600</v>
      </c>
      <c r="O196" s="255">
        <v>0</v>
      </c>
      <c r="P196" s="255">
        <v>0</v>
      </c>
      <c r="Q196" s="232">
        <f t="shared" si="67"/>
        <v>0</v>
      </c>
      <c r="R196" s="232">
        <f t="shared" si="90"/>
        <v>0</v>
      </c>
      <c r="S196" s="226"/>
      <c r="T196" s="226"/>
      <c r="U196" s="226"/>
      <c r="V196" s="226"/>
      <c r="W196" s="227"/>
      <c r="AB196" s="229"/>
      <c r="AE196" s="230"/>
      <c r="AG196" s="138"/>
      <c r="AH196" s="230"/>
    </row>
    <row r="197" spans="1:34" s="228" customFormat="1" ht="15">
      <c r="A197" s="196"/>
      <c r="B197" s="240"/>
      <c r="C197" s="259" t="s">
        <v>152</v>
      </c>
      <c r="D197" s="256" t="s">
        <v>292</v>
      </c>
      <c r="E197" s="256" t="s">
        <v>326</v>
      </c>
      <c r="F197" s="256" t="s">
        <v>391</v>
      </c>
      <c r="G197" s="256" t="s">
        <v>376</v>
      </c>
      <c r="H197" s="258"/>
      <c r="I197" s="258"/>
      <c r="J197" s="258"/>
      <c r="K197" s="258"/>
      <c r="L197" s="255">
        <v>0</v>
      </c>
      <c r="M197" s="255">
        <v>81664</v>
      </c>
      <c r="N197" s="257">
        <v>81664</v>
      </c>
      <c r="O197" s="255">
        <v>0</v>
      </c>
      <c r="P197" s="255">
        <v>0</v>
      </c>
      <c r="Q197" s="232">
        <f t="shared" si="67"/>
        <v>0</v>
      </c>
      <c r="R197" s="232">
        <f t="shared" si="90"/>
        <v>0</v>
      </c>
      <c r="S197" s="226"/>
      <c r="T197" s="226"/>
      <c r="U197" s="226"/>
      <c r="V197" s="226"/>
      <c r="W197" s="227"/>
      <c r="AB197" s="229"/>
      <c r="AE197" s="230"/>
      <c r="AG197" s="138"/>
      <c r="AH197" s="230"/>
    </row>
    <row r="198" spans="1:34" s="228" customFormat="1" ht="15">
      <c r="A198" s="196"/>
      <c r="B198" s="240"/>
      <c r="C198" s="259" t="s">
        <v>152</v>
      </c>
      <c r="D198" s="256" t="s">
        <v>290</v>
      </c>
      <c r="E198" s="256" t="s">
        <v>326</v>
      </c>
      <c r="F198" s="256" t="s">
        <v>392</v>
      </c>
      <c r="G198" s="256" t="s">
        <v>378</v>
      </c>
      <c r="H198" s="258"/>
      <c r="I198" s="258"/>
      <c r="J198" s="258"/>
      <c r="K198" s="258"/>
      <c r="L198" s="255">
        <v>0</v>
      </c>
      <c r="M198" s="255">
        <v>42384</v>
      </c>
      <c r="N198" s="257">
        <v>42384</v>
      </c>
      <c r="O198" s="255">
        <v>0</v>
      </c>
      <c r="P198" s="255">
        <v>0</v>
      </c>
      <c r="Q198" s="232">
        <f t="shared" si="67"/>
        <v>0</v>
      </c>
      <c r="R198" s="232">
        <f t="shared" si="90"/>
        <v>0</v>
      </c>
      <c r="S198" s="226"/>
      <c r="T198" s="226"/>
      <c r="U198" s="226"/>
      <c r="V198" s="226"/>
      <c r="W198" s="227"/>
      <c r="AB198" s="229"/>
      <c r="AE198" s="230"/>
      <c r="AG198" s="138"/>
      <c r="AH198" s="230"/>
    </row>
    <row r="199" spans="1:34" s="228" customFormat="1" ht="15">
      <c r="A199" s="196"/>
      <c r="B199" s="240"/>
      <c r="C199" s="259" t="s">
        <v>152</v>
      </c>
      <c r="D199" s="256" t="s">
        <v>295</v>
      </c>
      <c r="E199" s="256" t="s">
        <v>325</v>
      </c>
      <c r="F199" s="256" t="s">
        <v>350</v>
      </c>
      <c r="G199" s="256" t="s">
        <v>351</v>
      </c>
      <c r="H199" s="258"/>
      <c r="I199" s="258"/>
      <c r="J199" s="258"/>
      <c r="K199" s="258"/>
      <c r="L199" s="255">
        <v>820000</v>
      </c>
      <c r="M199" s="255">
        <v>820000</v>
      </c>
      <c r="N199" s="257">
        <v>820000</v>
      </c>
      <c r="O199" s="255">
        <v>0</v>
      </c>
      <c r="P199" s="255">
        <v>0</v>
      </c>
      <c r="Q199" s="232">
        <f t="shared" si="67"/>
        <v>0</v>
      </c>
      <c r="R199" s="232">
        <f t="shared" si="90"/>
        <v>0</v>
      </c>
      <c r="S199" s="226"/>
      <c r="T199" s="226"/>
      <c r="U199" s="226"/>
      <c r="V199" s="226"/>
      <c r="W199" s="227"/>
      <c r="AB199" s="229"/>
      <c r="AE199" s="230"/>
      <c r="AG199" s="138"/>
      <c r="AH199" s="230"/>
    </row>
    <row r="200" spans="1:34" s="228" customFormat="1" ht="15">
      <c r="A200" s="196"/>
      <c r="B200" s="240"/>
      <c r="C200" s="259" t="s">
        <v>152</v>
      </c>
      <c r="D200" s="256" t="s">
        <v>141</v>
      </c>
      <c r="E200" s="256" t="s">
        <v>327</v>
      </c>
      <c r="F200" s="256" t="s">
        <v>352</v>
      </c>
      <c r="G200" s="256" t="s">
        <v>353</v>
      </c>
      <c r="H200" s="258"/>
      <c r="I200" s="258"/>
      <c r="J200" s="258"/>
      <c r="K200" s="258"/>
      <c r="L200" s="255">
        <v>1500000</v>
      </c>
      <c r="M200" s="255">
        <v>1500000</v>
      </c>
      <c r="N200" s="257">
        <v>1500000</v>
      </c>
      <c r="O200" s="255">
        <v>0</v>
      </c>
      <c r="P200" s="255">
        <v>0</v>
      </c>
      <c r="Q200" s="232">
        <f t="shared" si="67"/>
        <v>0</v>
      </c>
      <c r="R200" s="232">
        <f t="shared" si="90"/>
        <v>0</v>
      </c>
      <c r="S200" s="226"/>
      <c r="T200" s="226"/>
      <c r="U200" s="226"/>
      <c r="V200" s="226"/>
      <c r="W200" s="227"/>
      <c r="AB200" s="229"/>
      <c r="AE200" s="230"/>
      <c r="AG200" s="138"/>
      <c r="AH200" s="230"/>
    </row>
    <row r="201" spans="1:34" s="228" customFormat="1" ht="15">
      <c r="A201" s="196"/>
      <c r="B201" s="240"/>
      <c r="C201" s="259" t="s">
        <v>152</v>
      </c>
      <c r="D201" s="256" t="s">
        <v>290</v>
      </c>
      <c r="E201" s="256" t="s">
        <v>327</v>
      </c>
      <c r="F201" s="256" t="s">
        <v>352</v>
      </c>
      <c r="G201" s="256" t="s">
        <v>354</v>
      </c>
      <c r="H201" s="258"/>
      <c r="I201" s="258"/>
      <c r="J201" s="258"/>
      <c r="K201" s="258"/>
      <c r="L201" s="255">
        <v>2500000</v>
      </c>
      <c r="M201" s="255">
        <v>2500000</v>
      </c>
      <c r="N201" s="257">
        <v>2500000</v>
      </c>
      <c r="O201" s="255">
        <v>0</v>
      </c>
      <c r="P201" s="255">
        <v>0</v>
      </c>
      <c r="Q201" s="232">
        <f t="shared" si="67"/>
        <v>0</v>
      </c>
      <c r="R201" s="232">
        <f t="shared" si="90"/>
        <v>0</v>
      </c>
      <c r="S201" s="226"/>
      <c r="T201" s="226"/>
      <c r="U201" s="226"/>
      <c r="V201" s="226"/>
      <c r="W201" s="227"/>
      <c r="AB201" s="229"/>
      <c r="AE201" s="230"/>
      <c r="AG201" s="138"/>
      <c r="AH201" s="230"/>
    </row>
    <row r="202" spans="1:34" s="228" customFormat="1" ht="15">
      <c r="A202" s="196"/>
      <c r="B202" s="240"/>
      <c r="C202" s="259" t="s">
        <v>152</v>
      </c>
      <c r="D202" s="256" t="s">
        <v>294</v>
      </c>
      <c r="E202" s="256" t="s">
        <v>327</v>
      </c>
      <c r="F202" s="256" t="s">
        <v>323</v>
      </c>
      <c r="G202" s="256" t="s">
        <v>355</v>
      </c>
      <c r="H202" s="258"/>
      <c r="I202" s="258"/>
      <c r="J202" s="258"/>
      <c r="K202" s="258"/>
      <c r="L202" s="255">
        <v>1300000</v>
      </c>
      <c r="M202" s="255">
        <v>1300000</v>
      </c>
      <c r="N202" s="257">
        <v>1300000</v>
      </c>
      <c r="O202" s="255">
        <v>0</v>
      </c>
      <c r="P202" s="255">
        <v>0</v>
      </c>
      <c r="Q202" s="232">
        <f t="shared" ref="Q202:Q211" si="91">+O202+P202</f>
        <v>0</v>
      </c>
      <c r="R202" s="232">
        <f t="shared" si="90"/>
        <v>0</v>
      </c>
      <c r="S202" s="226"/>
      <c r="T202" s="226"/>
      <c r="U202" s="226"/>
      <c r="V202" s="226"/>
      <c r="W202" s="227"/>
      <c r="AB202" s="229"/>
      <c r="AE202" s="230"/>
      <c r="AG202" s="138"/>
      <c r="AH202" s="230"/>
    </row>
    <row r="203" spans="1:34" s="228" customFormat="1" ht="15">
      <c r="A203" s="196"/>
      <c r="B203" s="240"/>
      <c r="C203" s="259" t="s">
        <v>152</v>
      </c>
      <c r="D203" s="256" t="s">
        <v>290</v>
      </c>
      <c r="E203" s="256" t="s">
        <v>338</v>
      </c>
      <c r="F203" s="256" t="s">
        <v>356</v>
      </c>
      <c r="G203" s="256" t="s">
        <v>357</v>
      </c>
      <c r="H203" s="258"/>
      <c r="I203" s="258"/>
      <c r="J203" s="258"/>
      <c r="K203" s="258"/>
      <c r="L203" s="255">
        <v>3000000</v>
      </c>
      <c r="M203" s="255">
        <v>3000000</v>
      </c>
      <c r="N203" s="257">
        <v>0</v>
      </c>
      <c r="O203" s="255">
        <v>0</v>
      </c>
      <c r="P203" s="255">
        <v>0</v>
      </c>
      <c r="Q203" s="232">
        <f t="shared" si="91"/>
        <v>0</v>
      </c>
      <c r="R203" s="232">
        <f t="shared" si="90"/>
        <v>0</v>
      </c>
      <c r="S203" s="226"/>
      <c r="T203" s="226"/>
      <c r="U203" s="226"/>
      <c r="V203" s="226"/>
      <c r="W203" s="227"/>
      <c r="AB203" s="229"/>
      <c r="AE203" s="230"/>
      <c r="AG203" s="138"/>
      <c r="AH203" s="230"/>
    </row>
    <row r="204" spans="1:34" s="228" customFormat="1" ht="15">
      <c r="A204" s="196"/>
      <c r="B204" s="240"/>
      <c r="C204" s="259" t="s">
        <v>152</v>
      </c>
      <c r="D204" s="256" t="s">
        <v>141</v>
      </c>
      <c r="E204" s="256" t="s">
        <v>325</v>
      </c>
      <c r="F204" s="256" t="s">
        <v>314</v>
      </c>
      <c r="G204" s="256" t="s">
        <v>358</v>
      </c>
      <c r="H204" s="258"/>
      <c r="I204" s="258"/>
      <c r="J204" s="258"/>
      <c r="K204" s="258"/>
      <c r="L204" s="255">
        <v>450000</v>
      </c>
      <c r="M204" s="255">
        <v>450000</v>
      </c>
      <c r="N204" s="257">
        <v>450000</v>
      </c>
      <c r="O204" s="255">
        <v>0</v>
      </c>
      <c r="P204" s="255">
        <v>0</v>
      </c>
      <c r="Q204" s="232">
        <f t="shared" si="91"/>
        <v>0</v>
      </c>
      <c r="R204" s="232">
        <f t="shared" si="90"/>
        <v>0</v>
      </c>
      <c r="S204" s="226"/>
      <c r="T204" s="226"/>
      <c r="U204" s="226"/>
      <c r="V204" s="226"/>
      <c r="W204" s="227"/>
      <c r="AB204" s="229"/>
      <c r="AE204" s="230"/>
      <c r="AG204" s="138"/>
      <c r="AH204" s="230"/>
    </row>
    <row r="205" spans="1:34" s="228" customFormat="1" ht="15">
      <c r="A205" s="196"/>
      <c r="B205" s="240"/>
      <c r="C205" s="259" t="s">
        <v>152</v>
      </c>
      <c r="D205" s="256" t="s">
        <v>290</v>
      </c>
      <c r="E205" s="256" t="s">
        <v>338</v>
      </c>
      <c r="F205" s="256" t="s">
        <v>314</v>
      </c>
      <c r="G205" s="256" t="s">
        <v>359</v>
      </c>
      <c r="H205" s="258"/>
      <c r="I205" s="258"/>
      <c r="J205" s="258"/>
      <c r="K205" s="258"/>
      <c r="L205" s="255">
        <v>1600000</v>
      </c>
      <c r="M205" s="255">
        <v>1600000</v>
      </c>
      <c r="N205" s="257">
        <v>0</v>
      </c>
      <c r="O205" s="255">
        <v>0</v>
      </c>
      <c r="P205" s="255">
        <v>0</v>
      </c>
      <c r="Q205" s="232">
        <f t="shared" si="91"/>
        <v>0</v>
      </c>
      <c r="R205" s="232">
        <f t="shared" si="90"/>
        <v>0</v>
      </c>
      <c r="S205" s="226"/>
      <c r="T205" s="226"/>
      <c r="U205" s="226"/>
      <c r="V205" s="226"/>
      <c r="W205" s="227"/>
      <c r="AB205" s="229"/>
      <c r="AE205" s="230"/>
      <c r="AG205" s="138"/>
      <c r="AH205" s="230"/>
    </row>
    <row r="206" spans="1:34" s="228" customFormat="1" ht="15">
      <c r="A206" s="196"/>
      <c r="B206" s="240"/>
      <c r="C206" s="259" t="s">
        <v>152</v>
      </c>
      <c r="D206" s="256" t="s">
        <v>297</v>
      </c>
      <c r="E206" s="256" t="s">
        <v>325</v>
      </c>
      <c r="F206" s="256" t="s">
        <v>315</v>
      </c>
      <c r="G206" s="256" t="s">
        <v>360</v>
      </c>
      <c r="H206" s="258"/>
      <c r="I206" s="258"/>
      <c r="J206" s="258"/>
      <c r="K206" s="258"/>
      <c r="L206" s="255">
        <v>20000000</v>
      </c>
      <c r="M206" s="255">
        <v>20000000</v>
      </c>
      <c r="N206" s="257">
        <v>18500000</v>
      </c>
      <c r="O206" s="255">
        <v>8490.56</v>
      </c>
      <c r="P206" s="255">
        <v>10889908.42</v>
      </c>
      <c r="Q206" s="232">
        <f t="shared" si="91"/>
        <v>10898398.98</v>
      </c>
      <c r="R206" s="232">
        <f t="shared" si="90"/>
        <v>10898398.98</v>
      </c>
      <c r="S206" s="226"/>
      <c r="T206" s="226"/>
      <c r="U206" s="226"/>
      <c r="V206" s="226"/>
      <c r="W206" s="227"/>
      <c r="AB206" s="229"/>
      <c r="AE206" s="230"/>
      <c r="AG206" s="138"/>
      <c r="AH206" s="230"/>
    </row>
    <row r="207" spans="1:34" s="228" customFormat="1" ht="15">
      <c r="A207" s="196"/>
      <c r="B207" s="240"/>
      <c r="C207" s="259" t="s">
        <v>152</v>
      </c>
      <c r="D207" s="256" t="s">
        <v>297</v>
      </c>
      <c r="E207" s="256" t="s">
        <v>325</v>
      </c>
      <c r="F207" s="256" t="s">
        <v>315</v>
      </c>
      <c r="G207" s="256" t="s">
        <v>361</v>
      </c>
      <c r="H207" s="258"/>
      <c r="I207" s="258"/>
      <c r="J207" s="258"/>
      <c r="K207" s="258"/>
      <c r="L207" s="255">
        <v>10000000</v>
      </c>
      <c r="M207" s="255">
        <v>7532490.8399999999</v>
      </c>
      <c r="N207" s="257">
        <v>4532490.84</v>
      </c>
      <c r="O207" s="255">
        <v>20870.900000000001</v>
      </c>
      <c r="P207" s="255">
        <v>0</v>
      </c>
      <c r="Q207" s="232">
        <f t="shared" si="91"/>
        <v>20870.900000000001</v>
      </c>
      <c r="R207" s="232">
        <f t="shared" si="90"/>
        <v>20870.900000000001</v>
      </c>
      <c r="S207" s="226"/>
      <c r="T207" s="226"/>
      <c r="U207" s="226"/>
      <c r="V207" s="226"/>
      <c r="W207" s="227"/>
      <c r="AB207" s="229"/>
      <c r="AE207" s="230"/>
      <c r="AG207" s="138"/>
      <c r="AH207" s="230"/>
    </row>
    <row r="208" spans="1:34" s="228" customFormat="1" ht="15">
      <c r="A208" s="196"/>
      <c r="B208" s="240"/>
      <c r="C208" s="259" t="s">
        <v>152</v>
      </c>
      <c r="D208" s="256" t="s">
        <v>297</v>
      </c>
      <c r="E208" s="256" t="s">
        <v>325</v>
      </c>
      <c r="F208" s="256" t="s">
        <v>315</v>
      </c>
      <c r="G208" s="256" t="s">
        <v>362</v>
      </c>
      <c r="H208" s="258"/>
      <c r="I208" s="258"/>
      <c r="J208" s="258"/>
      <c r="K208" s="258"/>
      <c r="L208" s="255">
        <v>10500000</v>
      </c>
      <c r="M208" s="255">
        <v>10500000</v>
      </c>
      <c r="N208" s="257">
        <v>7000000</v>
      </c>
      <c r="O208" s="255">
        <v>0</v>
      </c>
      <c r="P208" s="255">
        <v>0</v>
      </c>
      <c r="Q208" s="232">
        <f t="shared" si="91"/>
        <v>0</v>
      </c>
      <c r="R208" s="232">
        <f t="shared" si="90"/>
        <v>0</v>
      </c>
      <c r="S208" s="226"/>
      <c r="T208" s="226"/>
      <c r="U208" s="226"/>
      <c r="V208" s="226"/>
      <c r="W208" s="227"/>
      <c r="AB208" s="229"/>
      <c r="AE208" s="230"/>
      <c r="AG208" s="138"/>
      <c r="AH208" s="230"/>
    </row>
    <row r="209" spans="1:34" s="228" customFormat="1" ht="15">
      <c r="A209" s="196"/>
      <c r="B209" s="240"/>
      <c r="C209" s="259" t="s">
        <v>152</v>
      </c>
      <c r="D209" s="256" t="s">
        <v>297</v>
      </c>
      <c r="E209" s="256" t="s">
        <v>325</v>
      </c>
      <c r="F209" s="256" t="s">
        <v>315</v>
      </c>
      <c r="G209" s="256" t="s">
        <v>379</v>
      </c>
      <c r="H209" s="258"/>
      <c r="I209" s="258"/>
      <c r="J209" s="258"/>
      <c r="K209" s="258"/>
      <c r="L209" s="255">
        <v>0</v>
      </c>
      <c r="M209" s="255">
        <v>1900000</v>
      </c>
      <c r="N209" s="257">
        <v>1900000</v>
      </c>
      <c r="O209" s="255">
        <v>0</v>
      </c>
      <c r="P209" s="255">
        <v>0</v>
      </c>
      <c r="Q209" s="232">
        <f t="shared" si="91"/>
        <v>0</v>
      </c>
      <c r="R209" s="232">
        <f t="shared" si="90"/>
        <v>0</v>
      </c>
      <c r="S209" s="226"/>
      <c r="T209" s="226"/>
      <c r="U209" s="226"/>
      <c r="V209" s="226"/>
      <c r="W209" s="227"/>
      <c r="AB209" s="229"/>
      <c r="AE209" s="230"/>
      <c r="AG209" s="138"/>
      <c r="AH209" s="230"/>
    </row>
    <row r="210" spans="1:34" s="228" customFormat="1" ht="15">
      <c r="A210" s="196"/>
      <c r="B210" s="240"/>
      <c r="C210" s="259" t="s">
        <v>152</v>
      </c>
      <c r="D210" s="256" t="s">
        <v>297</v>
      </c>
      <c r="E210" s="256" t="s">
        <v>325</v>
      </c>
      <c r="F210" s="256" t="s">
        <v>315</v>
      </c>
      <c r="G210" s="256" t="s">
        <v>380</v>
      </c>
      <c r="H210" s="258"/>
      <c r="I210" s="258"/>
      <c r="J210" s="258"/>
      <c r="K210" s="258"/>
      <c r="L210" s="255">
        <v>0</v>
      </c>
      <c r="M210" s="255">
        <v>1300000</v>
      </c>
      <c r="N210" s="257">
        <v>1300000</v>
      </c>
      <c r="O210" s="255">
        <v>0</v>
      </c>
      <c r="P210" s="255">
        <v>0</v>
      </c>
      <c r="Q210" s="232">
        <f t="shared" si="91"/>
        <v>0</v>
      </c>
      <c r="R210" s="232">
        <f t="shared" si="90"/>
        <v>0</v>
      </c>
      <c r="S210" s="226"/>
      <c r="T210" s="226"/>
      <c r="U210" s="226"/>
      <c r="V210" s="226"/>
      <c r="W210" s="227"/>
      <c r="AB210" s="229"/>
      <c r="AE210" s="230"/>
      <c r="AG210" s="138"/>
      <c r="AH210" s="230"/>
    </row>
    <row r="211" spans="1:34" s="228" customFormat="1" ht="15">
      <c r="A211" s="196"/>
      <c r="B211" s="240"/>
      <c r="C211" s="259" t="s">
        <v>152</v>
      </c>
      <c r="D211" s="256" t="s">
        <v>297</v>
      </c>
      <c r="E211" s="256" t="s">
        <v>325</v>
      </c>
      <c r="F211" s="256" t="s">
        <v>315</v>
      </c>
      <c r="G211" s="256" t="s">
        <v>381</v>
      </c>
      <c r="H211" s="258"/>
      <c r="I211" s="258"/>
      <c r="J211" s="258"/>
      <c r="K211" s="258"/>
      <c r="L211" s="255">
        <v>0</v>
      </c>
      <c r="M211" s="255">
        <v>1300000</v>
      </c>
      <c r="N211" s="257">
        <v>1300000</v>
      </c>
      <c r="O211" s="255">
        <v>0</v>
      </c>
      <c r="P211" s="255">
        <v>0</v>
      </c>
      <c r="Q211" s="232">
        <f t="shared" si="91"/>
        <v>0</v>
      </c>
      <c r="R211" s="232">
        <f t="shared" si="90"/>
        <v>0</v>
      </c>
      <c r="S211" s="226"/>
      <c r="T211" s="226"/>
      <c r="U211" s="226"/>
      <c r="V211" s="226"/>
      <c r="W211" s="227"/>
      <c r="AB211" s="229"/>
      <c r="AE211" s="230"/>
      <c r="AG211" s="138"/>
      <c r="AH211" s="230"/>
    </row>
    <row r="212" spans="1:34" s="228" customFormat="1" ht="15">
      <c r="A212" s="196"/>
      <c r="B212" s="240"/>
      <c r="C212" s="259" t="s">
        <v>152</v>
      </c>
      <c r="D212" s="260" t="s">
        <v>297</v>
      </c>
      <c r="E212" s="260" t="s">
        <v>325</v>
      </c>
      <c r="F212" s="260" t="s">
        <v>315</v>
      </c>
      <c r="G212" s="260" t="s">
        <v>382</v>
      </c>
      <c r="H212" s="258"/>
      <c r="I212" s="258"/>
      <c r="J212" s="258"/>
      <c r="K212" s="258"/>
      <c r="L212" s="255">
        <v>0</v>
      </c>
      <c r="M212" s="255">
        <v>1800000</v>
      </c>
      <c r="N212" s="257">
        <v>1800000</v>
      </c>
      <c r="O212" s="255">
        <v>0</v>
      </c>
      <c r="P212" s="255">
        <v>0</v>
      </c>
      <c r="Q212" s="232">
        <f t="shared" ref="Q212:Q217" si="92">+O212+P212</f>
        <v>0</v>
      </c>
      <c r="R212" s="232">
        <f t="shared" ref="R212:R217" si="93">+Q212</f>
        <v>0</v>
      </c>
      <c r="S212" s="226"/>
      <c r="T212" s="226"/>
      <c r="U212" s="226"/>
      <c r="V212" s="226"/>
      <c r="W212" s="227"/>
      <c r="AB212" s="229"/>
      <c r="AE212" s="230"/>
      <c r="AG212" s="138"/>
      <c r="AH212" s="230"/>
    </row>
    <row r="213" spans="1:34" s="228" customFormat="1" ht="15">
      <c r="A213" s="196"/>
      <c r="B213" s="240"/>
      <c r="C213" s="259" t="s">
        <v>152</v>
      </c>
      <c r="D213" s="260" t="s">
        <v>297</v>
      </c>
      <c r="E213" s="260" t="s">
        <v>325</v>
      </c>
      <c r="F213" s="260" t="s">
        <v>315</v>
      </c>
      <c r="G213" s="260" t="s">
        <v>383</v>
      </c>
      <c r="H213" s="258"/>
      <c r="I213" s="258"/>
      <c r="J213" s="258"/>
      <c r="K213" s="258"/>
      <c r="L213" s="255">
        <v>0</v>
      </c>
      <c r="M213" s="255">
        <v>400000</v>
      </c>
      <c r="N213" s="257">
        <v>400000</v>
      </c>
      <c r="O213" s="255">
        <v>0</v>
      </c>
      <c r="P213" s="255">
        <v>0</v>
      </c>
      <c r="Q213" s="232">
        <f t="shared" si="92"/>
        <v>0</v>
      </c>
      <c r="R213" s="232">
        <f t="shared" si="93"/>
        <v>0</v>
      </c>
      <c r="S213" s="226"/>
      <c r="T213" s="226"/>
      <c r="U213" s="226"/>
      <c r="V213" s="226"/>
      <c r="W213" s="227"/>
      <c r="AB213" s="229"/>
      <c r="AE213" s="230"/>
      <c r="AG213" s="138"/>
      <c r="AH213" s="230"/>
    </row>
    <row r="214" spans="1:34" s="228" customFormat="1" ht="15">
      <c r="A214" s="196"/>
      <c r="B214" s="240"/>
      <c r="C214" s="259" t="s">
        <v>152</v>
      </c>
      <c r="D214" s="260" t="s">
        <v>297</v>
      </c>
      <c r="E214" s="260" t="s">
        <v>325</v>
      </c>
      <c r="F214" s="260" t="s">
        <v>315</v>
      </c>
      <c r="G214" s="260" t="s">
        <v>384</v>
      </c>
      <c r="H214" s="258"/>
      <c r="I214" s="258"/>
      <c r="J214" s="258"/>
      <c r="K214" s="258"/>
      <c r="L214" s="255">
        <v>0</v>
      </c>
      <c r="M214" s="255">
        <v>1300000</v>
      </c>
      <c r="N214" s="257">
        <v>1300000</v>
      </c>
      <c r="O214" s="255">
        <v>0</v>
      </c>
      <c r="P214" s="255">
        <v>0</v>
      </c>
      <c r="Q214" s="232">
        <f t="shared" si="92"/>
        <v>0</v>
      </c>
      <c r="R214" s="232">
        <f t="shared" si="93"/>
        <v>0</v>
      </c>
      <c r="S214" s="226"/>
      <c r="T214" s="226"/>
      <c r="U214" s="226"/>
      <c r="V214" s="226"/>
      <c r="W214" s="227"/>
      <c r="AB214" s="229"/>
      <c r="AE214" s="230"/>
      <c r="AG214" s="138"/>
      <c r="AH214" s="230"/>
    </row>
    <row r="215" spans="1:34" s="228" customFormat="1" ht="15">
      <c r="A215" s="196"/>
      <c r="B215" s="240"/>
      <c r="C215" s="259" t="s">
        <v>152</v>
      </c>
      <c r="D215" s="260" t="s">
        <v>297</v>
      </c>
      <c r="E215" s="260" t="s">
        <v>325</v>
      </c>
      <c r="F215" s="260" t="s">
        <v>315</v>
      </c>
      <c r="G215" s="260" t="s">
        <v>385</v>
      </c>
      <c r="H215" s="258"/>
      <c r="I215" s="258"/>
      <c r="J215" s="258"/>
      <c r="K215" s="258"/>
      <c r="L215" s="255">
        <v>0</v>
      </c>
      <c r="M215" s="255">
        <v>1400000</v>
      </c>
      <c r="N215" s="257">
        <v>1400000</v>
      </c>
      <c r="O215" s="255">
        <v>0</v>
      </c>
      <c r="P215" s="255">
        <v>0</v>
      </c>
      <c r="Q215" s="232">
        <f t="shared" si="92"/>
        <v>0</v>
      </c>
      <c r="R215" s="232">
        <f t="shared" si="93"/>
        <v>0</v>
      </c>
      <c r="S215" s="226"/>
      <c r="T215" s="226"/>
      <c r="U215" s="226"/>
      <c r="V215" s="226"/>
      <c r="W215" s="227"/>
      <c r="AB215" s="229"/>
      <c r="AE215" s="230"/>
      <c r="AG215" s="138"/>
      <c r="AH215" s="230"/>
    </row>
    <row r="216" spans="1:34" s="228" customFormat="1" ht="15">
      <c r="A216" s="196"/>
      <c r="B216" s="240"/>
      <c r="C216" s="259" t="s">
        <v>152</v>
      </c>
      <c r="D216" s="260" t="s">
        <v>297</v>
      </c>
      <c r="E216" s="260" t="s">
        <v>325</v>
      </c>
      <c r="F216" s="260" t="s">
        <v>315</v>
      </c>
      <c r="G216" s="260" t="s">
        <v>386</v>
      </c>
      <c r="H216" s="258"/>
      <c r="I216" s="258"/>
      <c r="J216" s="258"/>
      <c r="K216" s="258"/>
      <c r="L216" s="255">
        <v>0</v>
      </c>
      <c r="M216" s="255">
        <v>2000000</v>
      </c>
      <c r="N216" s="257">
        <v>2000000</v>
      </c>
      <c r="O216" s="255">
        <v>0</v>
      </c>
      <c r="P216" s="255">
        <v>0</v>
      </c>
      <c r="Q216" s="232">
        <f t="shared" si="92"/>
        <v>0</v>
      </c>
      <c r="R216" s="232">
        <f t="shared" si="93"/>
        <v>0</v>
      </c>
      <c r="S216" s="226"/>
      <c r="T216" s="226"/>
      <c r="U216" s="226"/>
      <c r="V216" s="226"/>
      <c r="W216" s="227"/>
      <c r="AB216" s="229"/>
      <c r="AE216" s="230"/>
      <c r="AG216" s="138"/>
      <c r="AH216" s="230"/>
    </row>
    <row r="217" spans="1:34" s="228" customFormat="1" ht="15">
      <c r="A217" s="196"/>
      <c r="B217" s="240"/>
      <c r="C217" s="259" t="s">
        <v>152</v>
      </c>
      <c r="D217" s="260" t="s">
        <v>297</v>
      </c>
      <c r="E217" s="260" t="s">
        <v>325</v>
      </c>
      <c r="F217" s="260" t="s">
        <v>315</v>
      </c>
      <c r="G217" s="260" t="s">
        <v>387</v>
      </c>
      <c r="H217" s="258"/>
      <c r="I217" s="258"/>
      <c r="J217" s="258"/>
      <c r="K217" s="258"/>
      <c r="L217" s="255">
        <v>0</v>
      </c>
      <c r="M217" s="255">
        <v>2184000</v>
      </c>
      <c r="N217" s="257">
        <v>2184000</v>
      </c>
      <c r="O217" s="255">
        <v>0</v>
      </c>
      <c r="P217" s="255">
        <v>0</v>
      </c>
      <c r="Q217" s="232">
        <f t="shared" si="92"/>
        <v>0</v>
      </c>
      <c r="R217" s="232">
        <f t="shared" si="93"/>
        <v>0</v>
      </c>
      <c r="S217" s="226"/>
      <c r="T217" s="226"/>
      <c r="U217" s="226"/>
      <c r="V217" s="226"/>
      <c r="W217" s="227"/>
      <c r="AB217" s="229"/>
      <c r="AE217" s="230"/>
      <c r="AG217" s="138"/>
      <c r="AH217" s="230"/>
    </row>
    <row r="218" spans="1:34" s="228" customFormat="1" ht="15">
      <c r="A218" s="196"/>
      <c r="B218" s="240"/>
      <c r="C218" s="259" t="s">
        <v>152</v>
      </c>
      <c r="D218" s="260" t="s">
        <v>297</v>
      </c>
      <c r="E218" s="260" t="s">
        <v>325</v>
      </c>
      <c r="F218" s="260" t="s">
        <v>316</v>
      </c>
      <c r="G218" s="260" t="s">
        <v>363</v>
      </c>
      <c r="H218" s="258"/>
      <c r="I218" s="258"/>
      <c r="J218" s="258"/>
      <c r="K218" s="258"/>
      <c r="L218" s="255">
        <v>33338379</v>
      </c>
      <c r="M218" s="255">
        <v>35838379</v>
      </c>
      <c r="N218" s="257">
        <v>35838379</v>
      </c>
      <c r="O218" s="255">
        <v>12316976.609999999</v>
      </c>
      <c r="P218" s="255">
        <v>20366585.940000001</v>
      </c>
      <c r="Q218" s="232">
        <f t="shared" ref="Q218:Q222" si="94">+O218+P218</f>
        <v>32683562.550000001</v>
      </c>
      <c r="R218" s="232">
        <f t="shared" ref="R218:R222" si="95">+Q218</f>
        <v>32683562.550000001</v>
      </c>
      <c r="S218" s="226"/>
      <c r="T218" s="226"/>
      <c r="U218" s="226"/>
      <c r="V218" s="226"/>
      <c r="W218" s="227"/>
      <c r="AB218" s="229"/>
      <c r="AE218" s="230"/>
      <c r="AG218" s="138"/>
      <c r="AH218" s="230"/>
    </row>
    <row r="219" spans="1:34" s="228" customFormat="1" ht="15">
      <c r="A219" s="196"/>
      <c r="B219" s="240"/>
      <c r="C219" s="259" t="s">
        <v>152</v>
      </c>
      <c r="D219" s="260" t="s">
        <v>297</v>
      </c>
      <c r="E219" s="260" t="s">
        <v>325</v>
      </c>
      <c r="F219" s="260" t="s">
        <v>316</v>
      </c>
      <c r="G219" s="260" t="s">
        <v>364</v>
      </c>
      <c r="H219" s="258"/>
      <c r="I219" s="258"/>
      <c r="J219" s="258"/>
      <c r="K219" s="258"/>
      <c r="L219" s="255">
        <v>28000000</v>
      </c>
      <c r="M219" s="255">
        <v>12000000</v>
      </c>
      <c r="N219" s="257">
        <v>2500000</v>
      </c>
      <c r="O219" s="255">
        <v>0</v>
      </c>
      <c r="P219" s="255">
        <v>0</v>
      </c>
      <c r="Q219" s="232">
        <f t="shared" si="94"/>
        <v>0</v>
      </c>
      <c r="R219" s="232">
        <f t="shared" si="95"/>
        <v>0</v>
      </c>
      <c r="S219" s="226"/>
      <c r="T219" s="226"/>
      <c r="U219" s="226"/>
      <c r="V219" s="226"/>
      <c r="W219" s="227"/>
      <c r="AB219" s="229"/>
      <c r="AE219" s="230"/>
      <c r="AG219" s="138"/>
      <c r="AH219" s="230"/>
    </row>
    <row r="220" spans="1:34" s="228" customFormat="1" ht="15">
      <c r="A220" s="196"/>
      <c r="B220" s="240"/>
      <c r="C220" s="259" t="s">
        <v>152</v>
      </c>
      <c r="D220" s="260" t="s">
        <v>297</v>
      </c>
      <c r="E220" s="260" t="s">
        <v>325</v>
      </c>
      <c r="F220" s="260" t="s">
        <v>316</v>
      </c>
      <c r="G220" s="260" t="s">
        <v>365</v>
      </c>
      <c r="H220" s="258"/>
      <c r="I220" s="258"/>
      <c r="J220" s="258"/>
      <c r="K220" s="258"/>
      <c r="L220" s="255">
        <v>13426113</v>
      </c>
      <c r="M220" s="255">
        <v>13426113</v>
      </c>
      <c r="N220" s="257">
        <v>9926113</v>
      </c>
      <c r="O220" s="255">
        <v>660904.54</v>
      </c>
      <c r="P220" s="255">
        <v>3344029.68</v>
      </c>
      <c r="Q220" s="232">
        <f t="shared" si="94"/>
        <v>4004934.22</v>
      </c>
      <c r="R220" s="232">
        <f t="shared" si="95"/>
        <v>4004934.22</v>
      </c>
      <c r="S220" s="226"/>
      <c r="T220" s="226"/>
      <c r="U220" s="226"/>
      <c r="V220" s="226"/>
      <c r="W220" s="227"/>
      <c r="AB220" s="229"/>
      <c r="AE220" s="230"/>
      <c r="AG220" s="138"/>
      <c r="AH220" s="230"/>
    </row>
    <row r="221" spans="1:34" s="228" customFormat="1" ht="15">
      <c r="A221" s="196"/>
      <c r="B221" s="240"/>
      <c r="C221" s="259" t="s">
        <v>152</v>
      </c>
      <c r="D221" s="260" t="s">
        <v>297</v>
      </c>
      <c r="E221" s="260" t="s">
        <v>325</v>
      </c>
      <c r="F221" s="260" t="s">
        <v>316</v>
      </c>
      <c r="G221" s="260" t="s">
        <v>366</v>
      </c>
      <c r="H221" s="258"/>
      <c r="I221" s="258"/>
      <c r="J221" s="258"/>
      <c r="K221" s="258"/>
      <c r="L221" s="255">
        <v>7000000</v>
      </c>
      <c r="M221" s="255">
        <v>7000000</v>
      </c>
      <c r="N221" s="257">
        <v>5000000</v>
      </c>
      <c r="O221" s="255">
        <v>0</v>
      </c>
      <c r="P221" s="255">
        <v>0</v>
      </c>
      <c r="Q221" s="232">
        <f t="shared" si="94"/>
        <v>0</v>
      </c>
      <c r="R221" s="232">
        <f t="shared" si="95"/>
        <v>0</v>
      </c>
      <c r="S221" s="226"/>
      <c r="T221" s="226"/>
      <c r="U221" s="226"/>
      <c r="V221" s="226"/>
      <c r="W221" s="227"/>
      <c r="AB221" s="229"/>
      <c r="AE221" s="230"/>
      <c r="AG221" s="138"/>
      <c r="AH221" s="230"/>
    </row>
    <row r="222" spans="1:34" s="228" customFormat="1" ht="15">
      <c r="A222" s="196"/>
      <c r="B222" s="240"/>
      <c r="C222" s="259" t="s">
        <v>152</v>
      </c>
      <c r="D222" s="260" t="s">
        <v>297</v>
      </c>
      <c r="E222" s="260" t="s">
        <v>325</v>
      </c>
      <c r="F222" s="260" t="s">
        <v>316</v>
      </c>
      <c r="G222" s="260" t="s">
        <v>367</v>
      </c>
      <c r="H222" s="258"/>
      <c r="I222" s="258"/>
      <c r="J222" s="258"/>
      <c r="K222" s="258"/>
      <c r="L222" s="255">
        <v>24000000</v>
      </c>
      <c r="M222" s="255">
        <v>17950000</v>
      </c>
      <c r="N222" s="257">
        <v>13950000</v>
      </c>
      <c r="O222" s="255">
        <v>0</v>
      </c>
      <c r="P222" s="255">
        <v>9999356.879999999</v>
      </c>
      <c r="Q222" s="232">
        <f t="shared" si="94"/>
        <v>9999356.879999999</v>
      </c>
      <c r="R222" s="232">
        <f t="shared" si="95"/>
        <v>9999356.879999999</v>
      </c>
      <c r="S222" s="226"/>
      <c r="T222" s="226"/>
      <c r="U222" s="226"/>
      <c r="V222" s="226"/>
      <c r="W222" s="227"/>
      <c r="AB222" s="229"/>
      <c r="AE222" s="230"/>
      <c r="AG222" s="138"/>
      <c r="AH222" s="230"/>
    </row>
    <row r="223" spans="1:34" s="228" customFormat="1" ht="15">
      <c r="A223" s="196"/>
      <c r="B223" s="240"/>
      <c r="C223" s="259" t="s">
        <v>152</v>
      </c>
      <c r="D223" s="260" t="s">
        <v>297</v>
      </c>
      <c r="E223" s="260" t="s">
        <v>325</v>
      </c>
      <c r="F223" s="260" t="s">
        <v>316</v>
      </c>
      <c r="G223" s="260" t="s">
        <v>368</v>
      </c>
      <c r="H223" s="258"/>
      <c r="I223" s="258"/>
      <c r="J223" s="258"/>
      <c r="K223" s="258"/>
      <c r="L223" s="255">
        <v>10740890</v>
      </c>
      <c r="M223" s="255">
        <v>17874200.620000001</v>
      </c>
      <c r="N223" s="257">
        <v>14374200.619999999</v>
      </c>
      <c r="O223" s="255">
        <v>0</v>
      </c>
      <c r="P223" s="255">
        <v>0</v>
      </c>
      <c r="Q223" s="232">
        <f t="shared" ref="Q223:Q226" si="96">+O223+P223</f>
        <v>0</v>
      </c>
      <c r="R223" s="232">
        <f t="shared" ref="R223:R226" si="97">+Q223</f>
        <v>0</v>
      </c>
      <c r="S223" s="226"/>
      <c r="T223" s="226"/>
      <c r="U223" s="226"/>
      <c r="V223" s="226"/>
      <c r="W223" s="227"/>
      <c r="AB223" s="229"/>
      <c r="AE223" s="230"/>
      <c r="AG223" s="138"/>
      <c r="AH223" s="230"/>
    </row>
    <row r="224" spans="1:34" s="228" customFormat="1" ht="15">
      <c r="A224" s="196"/>
      <c r="B224" s="240"/>
      <c r="C224" s="259" t="s">
        <v>152</v>
      </c>
      <c r="D224" s="260" t="s">
        <v>297</v>
      </c>
      <c r="E224" s="260" t="s">
        <v>325</v>
      </c>
      <c r="F224" s="260" t="s">
        <v>316</v>
      </c>
      <c r="G224" s="260" t="s">
        <v>369</v>
      </c>
      <c r="H224" s="258"/>
      <c r="I224" s="258"/>
      <c r="J224" s="258"/>
      <c r="K224" s="258"/>
      <c r="L224" s="255">
        <v>6000000</v>
      </c>
      <c r="M224" s="255">
        <v>3632689.38</v>
      </c>
      <c r="N224" s="257">
        <v>2632689.38</v>
      </c>
      <c r="O224" s="255">
        <v>210419.94</v>
      </c>
      <c r="P224" s="255">
        <v>0</v>
      </c>
      <c r="Q224" s="232">
        <f t="shared" si="96"/>
        <v>210419.94</v>
      </c>
      <c r="R224" s="232">
        <f t="shared" si="97"/>
        <v>210419.94</v>
      </c>
      <c r="S224" s="226"/>
      <c r="T224" s="226"/>
      <c r="U224" s="226"/>
      <c r="V224" s="226"/>
      <c r="W224" s="227"/>
      <c r="AB224" s="229"/>
      <c r="AE224" s="230"/>
      <c r="AG224" s="138"/>
      <c r="AH224" s="230"/>
    </row>
    <row r="225" spans="1:34" s="228" customFormat="1" ht="15">
      <c r="A225" s="196"/>
      <c r="B225" s="240"/>
      <c r="C225" s="259" t="s">
        <v>152</v>
      </c>
      <c r="D225" s="260" t="s">
        <v>297</v>
      </c>
      <c r="E225" s="260" t="s">
        <v>325</v>
      </c>
      <c r="F225" s="260" t="s">
        <v>316</v>
      </c>
      <c r="G225" s="260" t="s">
        <v>370</v>
      </c>
      <c r="H225" s="258"/>
      <c r="I225" s="258"/>
      <c r="J225" s="258"/>
      <c r="K225" s="258"/>
      <c r="L225" s="255">
        <v>14000000</v>
      </c>
      <c r="M225" s="255">
        <v>14913509.16</v>
      </c>
      <c r="N225" s="257">
        <v>11413509.16</v>
      </c>
      <c r="O225" s="255">
        <v>285186.5</v>
      </c>
      <c r="P225" s="255">
        <v>0</v>
      </c>
      <c r="Q225" s="232">
        <f t="shared" si="96"/>
        <v>285186.5</v>
      </c>
      <c r="R225" s="232">
        <f t="shared" si="97"/>
        <v>285186.5</v>
      </c>
      <c r="S225" s="226"/>
      <c r="T225" s="226"/>
      <c r="U225" s="226"/>
      <c r="V225" s="226"/>
      <c r="W225" s="227"/>
      <c r="AB225" s="229"/>
      <c r="AE225" s="230"/>
      <c r="AG225" s="138"/>
      <c r="AH225" s="230"/>
    </row>
    <row r="226" spans="1:34" s="228" customFormat="1" ht="15">
      <c r="A226" s="196"/>
      <c r="B226" s="240"/>
      <c r="C226" s="259" t="s">
        <v>152</v>
      </c>
      <c r="D226" s="260" t="s">
        <v>297</v>
      </c>
      <c r="E226" s="260" t="s">
        <v>325</v>
      </c>
      <c r="F226" s="260" t="s">
        <v>317</v>
      </c>
      <c r="G226" s="260" t="s">
        <v>371</v>
      </c>
      <c r="H226" s="258"/>
      <c r="I226" s="258"/>
      <c r="J226" s="258"/>
      <c r="K226" s="258"/>
      <c r="L226" s="255">
        <v>8917243</v>
      </c>
      <c r="M226" s="255">
        <v>8917243</v>
      </c>
      <c r="N226" s="257">
        <v>8917243</v>
      </c>
      <c r="O226" s="255">
        <v>50474.879999999997</v>
      </c>
      <c r="P226" s="255">
        <v>8859088.0600000005</v>
      </c>
      <c r="Q226" s="232">
        <f t="shared" si="96"/>
        <v>8909562.9400000013</v>
      </c>
      <c r="R226" s="232">
        <f t="shared" si="97"/>
        <v>8909562.9400000013</v>
      </c>
      <c r="S226" s="226"/>
      <c r="T226" s="226"/>
      <c r="U226" s="226"/>
      <c r="V226" s="226"/>
      <c r="W226" s="227"/>
      <c r="AB226" s="229"/>
      <c r="AE226" s="230"/>
      <c r="AG226" s="138"/>
      <c r="AH226" s="230"/>
    </row>
    <row r="227" spans="1:34">
      <c r="C227" s="216"/>
      <c r="D227" s="208"/>
      <c r="E227" s="208"/>
      <c r="F227" s="208"/>
      <c r="G227" s="208"/>
      <c r="H227" s="208"/>
      <c r="I227" s="208"/>
      <c r="J227" s="208"/>
      <c r="K227" s="208"/>
      <c r="L227" s="211">
        <f>SUM(L10:L226)</f>
        <v>657650041</v>
      </c>
      <c r="M227" s="211">
        <f t="shared" ref="M227:R227" si="98">SUM(M10:M226)</f>
        <v>657816242.37</v>
      </c>
      <c r="N227" s="211">
        <f t="shared" si="98"/>
        <v>463791489.37</v>
      </c>
      <c r="O227" s="211">
        <f t="shared" si="98"/>
        <v>62351970.229999997</v>
      </c>
      <c r="P227" s="211">
        <f t="shared" si="98"/>
        <v>154900741.72</v>
      </c>
      <c r="Q227" s="211">
        <f t="shared" si="98"/>
        <v>217252711.95000002</v>
      </c>
      <c r="R227" s="211">
        <f t="shared" si="98"/>
        <v>217252711.95000002</v>
      </c>
      <c r="S227" s="185" t="s">
        <v>147</v>
      </c>
      <c r="T227" s="185" t="s">
        <v>169</v>
      </c>
      <c r="U227" s="185" t="s">
        <v>279</v>
      </c>
      <c r="V227" s="185" t="s">
        <v>216</v>
      </c>
      <c r="X227" s="228" t="b">
        <f t="shared" ref="X227" si="99">+S227=D227</f>
        <v>0</v>
      </c>
      <c r="Y227" s="228" t="b">
        <f t="shared" ref="Y227" si="100">+T227=E227</f>
        <v>0</v>
      </c>
      <c r="Z227" s="228" t="b">
        <f t="shared" ref="Z227" si="101">+U227=F227</f>
        <v>0</v>
      </c>
      <c r="AA227" s="228" t="b">
        <f t="shared" ref="AA227" si="102">+V227=G227</f>
        <v>0</v>
      </c>
    </row>
    <row r="228" spans="1:34">
      <c r="C228" s="137"/>
      <c r="D228" s="144"/>
      <c r="E228" s="189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  <c r="R228" s="145"/>
    </row>
    <row r="229" spans="1:34">
      <c r="C229" s="137"/>
      <c r="D229" s="23" t="s">
        <v>8</v>
      </c>
      <c r="E229" s="221"/>
      <c r="F229" s="221"/>
      <c r="G229" s="221"/>
      <c r="H229" s="221"/>
      <c r="I229" s="221"/>
      <c r="J229" s="221"/>
      <c r="K229" s="221"/>
      <c r="L229" s="221"/>
      <c r="M229" s="145"/>
      <c r="N229" s="23" t="s">
        <v>9</v>
      </c>
      <c r="O229" s="23"/>
      <c r="P229" s="23"/>
      <c r="Q229" s="15"/>
      <c r="AD229" s="141"/>
    </row>
    <row r="230" spans="1:34" ht="10.5" customHeight="1">
      <c r="C230" s="137"/>
      <c r="D230" s="212"/>
      <c r="E230" s="212"/>
      <c r="F230" s="212"/>
      <c r="G230" s="212"/>
      <c r="H230" s="212"/>
      <c r="I230" s="212"/>
      <c r="J230" s="212"/>
      <c r="K230" s="212"/>
      <c r="L230" s="213"/>
      <c r="M230" s="212"/>
      <c r="N230" s="212"/>
      <c r="O230" s="212"/>
      <c r="P230" s="212"/>
      <c r="Q230" s="212"/>
    </row>
    <row r="231" spans="1:34" ht="15">
      <c r="C231" s="137"/>
      <c r="D231" s="209"/>
      <c r="E231" s="210"/>
      <c r="F231" s="210"/>
      <c r="G231" s="212"/>
      <c r="H231" s="212"/>
      <c r="I231" s="212"/>
      <c r="J231" s="212"/>
      <c r="K231" s="212"/>
      <c r="L231" s="145"/>
      <c r="M231" s="188"/>
      <c r="N231" s="188"/>
      <c r="O231" s="188"/>
      <c r="P231" s="188"/>
      <c r="Q231" s="188"/>
      <c r="AD231" s="141"/>
    </row>
    <row r="232" spans="1:34">
      <c r="C232" s="137"/>
      <c r="D232" s="214"/>
      <c r="E232" s="214"/>
      <c r="F232" s="214"/>
      <c r="G232" s="214"/>
      <c r="H232" s="214"/>
      <c r="I232" s="214"/>
      <c r="J232" s="214"/>
      <c r="K232" s="214"/>
      <c r="L232" s="137"/>
      <c r="M232" s="186"/>
      <c r="N232" s="186"/>
      <c r="O232" s="186"/>
      <c r="P232" s="186"/>
      <c r="Q232" s="186"/>
      <c r="R232" s="137"/>
    </row>
    <row r="233" spans="1:34">
      <c r="C233" s="137"/>
      <c r="D233" s="212"/>
      <c r="E233" s="212"/>
      <c r="F233" s="212"/>
      <c r="G233" s="214"/>
      <c r="H233" s="214"/>
      <c r="I233" s="214"/>
      <c r="J233" s="214"/>
      <c r="K233" s="214"/>
      <c r="L233" s="215"/>
      <c r="M233" s="187"/>
      <c r="N233" s="186"/>
      <c r="O233" s="186"/>
      <c r="P233" s="186"/>
      <c r="Q233" s="186"/>
      <c r="R233" s="137"/>
    </row>
    <row r="234" spans="1:34">
      <c r="C234" s="137"/>
      <c r="D234" s="218" t="s">
        <v>146</v>
      </c>
      <c r="E234" s="218"/>
      <c r="F234" s="218"/>
      <c r="G234" s="219"/>
      <c r="H234" s="221"/>
      <c r="I234" s="221"/>
      <c r="J234" s="221"/>
      <c r="K234" s="221"/>
      <c r="L234" s="220"/>
      <c r="M234" s="188"/>
      <c r="N234" s="217" t="s">
        <v>200</v>
      </c>
      <c r="O234" s="217"/>
      <c r="P234" s="217"/>
      <c r="Q234" s="217"/>
    </row>
    <row r="235" spans="1:34">
      <c r="C235" s="137"/>
      <c r="D235" s="15" t="s">
        <v>199</v>
      </c>
      <c r="E235" s="15"/>
      <c r="F235" s="15"/>
      <c r="G235" s="15"/>
      <c r="H235" s="15"/>
      <c r="I235" s="15"/>
      <c r="J235" s="15"/>
      <c r="K235" s="15"/>
      <c r="L235" s="220"/>
      <c r="M235" s="186"/>
      <c r="N235" s="15" t="s">
        <v>201</v>
      </c>
      <c r="O235" s="15"/>
      <c r="P235" s="15"/>
      <c r="Q235" s="15"/>
      <c r="AG235" s="236"/>
    </row>
    <row r="236" spans="1:34">
      <c r="D236" s="186"/>
      <c r="E236" s="186"/>
      <c r="F236" s="186"/>
      <c r="G236" s="186"/>
      <c r="H236" s="224"/>
      <c r="I236" s="224"/>
      <c r="J236" s="224"/>
      <c r="K236" s="224"/>
      <c r="L236" s="137"/>
      <c r="M236" s="135"/>
      <c r="N236" s="135"/>
      <c r="O236" s="135"/>
      <c r="P236" s="135"/>
      <c r="Q236" s="135"/>
      <c r="AG236" s="141"/>
    </row>
    <row r="237" spans="1:34">
      <c r="AG237" s="141"/>
    </row>
    <row r="239" spans="1:34">
      <c r="L239" s="141"/>
      <c r="M239" s="141"/>
      <c r="O239" s="141"/>
    </row>
    <row r="240" spans="1:34">
      <c r="L240" s="141"/>
      <c r="N240" s="141"/>
    </row>
    <row r="249" spans="19:22">
      <c r="S249" s="139"/>
      <c r="T249" s="138"/>
      <c r="U249" s="138"/>
      <c r="V249" s="138"/>
    </row>
    <row r="250" spans="19:22">
      <c r="S250" s="139"/>
      <c r="T250" s="138"/>
      <c r="U250" s="138"/>
      <c r="V250" s="138"/>
    </row>
    <row r="251" spans="19:22">
      <c r="S251" s="139"/>
      <c r="T251" s="138"/>
      <c r="U251" s="138"/>
      <c r="V251" s="138"/>
    </row>
    <row r="252" spans="19:22">
      <c r="S252" s="139"/>
      <c r="T252" s="138"/>
      <c r="U252" s="138"/>
      <c r="V252" s="138"/>
    </row>
    <row r="253" spans="19:22">
      <c r="S253" s="139"/>
      <c r="T253" s="138"/>
      <c r="U253" s="138"/>
      <c r="V253" s="138"/>
    </row>
    <row r="254" spans="19:22">
      <c r="S254" s="139"/>
      <c r="T254" s="138"/>
      <c r="U254" s="138"/>
      <c r="V254" s="138"/>
    </row>
    <row r="255" spans="19:22">
      <c r="S255" s="139"/>
      <c r="T255" s="138"/>
      <c r="U255" s="138"/>
      <c r="V255" s="138"/>
    </row>
    <row r="256" spans="19:22">
      <c r="S256" s="139"/>
      <c r="T256" s="138"/>
      <c r="U256" s="138"/>
      <c r="V256" s="138"/>
    </row>
    <row r="257" spans="19:22">
      <c r="S257" s="139"/>
      <c r="T257" s="138"/>
      <c r="U257" s="138"/>
      <c r="V257" s="138"/>
    </row>
    <row r="258" spans="19:22">
      <c r="S258" s="139"/>
      <c r="T258" s="138"/>
      <c r="U258" s="138"/>
      <c r="V258" s="138"/>
    </row>
    <row r="259" spans="19:22">
      <c r="S259" s="139"/>
      <c r="T259" s="138"/>
      <c r="U259" s="138"/>
      <c r="V259" s="138"/>
    </row>
    <row r="260" spans="19:22">
      <c r="S260" s="139"/>
      <c r="T260" s="138"/>
      <c r="U260" s="138"/>
      <c r="V260" s="138"/>
    </row>
    <row r="261" spans="19:22">
      <c r="S261" s="139"/>
      <c r="T261" s="138"/>
      <c r="U261" s="138"/>
      <c r="V261" s="138"/>
    </row>
    <row r="262" spans="19:22">
      <c r="S262" s="139"/>
      <c r="T262" s="138"/>
      <c r="U262" s="138"/>
      <c r="V262" s="138"/>
    </row>
    <row r="263" spans="19:22">
      <c r="S263" s="139"/>
      <c r="T263" s="138"/>
      <c r="U263" s="138"/>
      <c r="V263" s="138"/>
    </row>
    <row r="264" spans="19:22">
      <c r="S264" s="139"/>
      <c r="T264" s="138"/>
      <c r="U264" s="138"/>
      <c r="V264" s="138"/>
    </row>
    <row r="265" spans="19:22">
      <c r="S265" s="139"/>
      <c r="T265" s="138"/>
      <c r="U265" s="138"/>
      <c r="V265" s="138"/>
    </row>
    <row r="266" spans="19:22">
      <c r="S266" s="139"/>
      <c r="T266" s="138"/>
      <c r="U266" s="138"/>
      <c r="V266" s="138"/>
    </row>
    <row r="267" spans="19:22">
      <c r="S267" s="139"/>
      <c r="T267" s="138"/>
      <c r="U267" s="138"/>
      <c r="V267" s="138"/>
    </row>
    <row r="268" spans="19:22">
      <c r="S268" s="139"/>
      <c r="T268" s="138"/>
      <c r="U268" s="138"/>
      <c r="V268" s="138"/>
    </row>
    <row r="269" spans="19:22">
      <c r="S269" s="139"/>
      <c r="T269" s="138"/>
      <c r="U269" s="138"/>
      <c r="V269" s="138"/>
    </row>
    <row r="270" spans="19:22">
      <c r="S270" s="139"/>
      <c r="T270" s="138"/>
      <c r="U270" s="138"/>
      <c r="V270" s="138"/>
    </row>
    <row r="271" spans="19:22">
      <c r="S271" s="139"/>
      <c r="T271" s="138"/>
      <c r="U271" s="138"/>
      <c r="V271" s="138"/>
    </row>
    <row r="272" spans="19:22">
      <c r="S272" s="139"/>
      <c r="T272" s="138"/>
      <c r="U272" s="138"/>
      <c r="V272" s="138"/>
    </row>
    <row r="273" spans="19:22">
      <c r="S273" s="139"/>
      <c r="T273" s="138"/>
      <c r="U273" s="138"/>
      <c r="V273" s="138"/>
    </row>
    <row r="274" spans="19:22">
      <c r="S274" s="139"/>
      <c r="T274" s="138"/>
      <c r="U274" s="138"/>
      <c r="V274" s="138"/>
    </row>
    <row r="275" spans="19:22">
      <c r="S275" s="139"/>
      <c r="T275" s="138"/>
      <c r="U275" s="138"/>
      <c r="V275" s="138"/>
    </row>
    <row r="276" spans="19:22">
      <c r="S276" s="139"/>
      <c r="T276" s="138"/>
      <c r="U276" s="138"/>
      <c r="V276" s="138"/>
    </row>
    <row r="277" spans="19:22">
      <c r="S277" s="139"/>
      <c r="T277" s="138"/>
      <c r="U277" s="138"/>
      <c r="V277" s="138"/>
    </row>
    <row r="278" spans="19:22">
      <c r="S278" s="139"/>
      <c r="T278" s="138"/>
      <c r="U278" s="138"/>
      <c r="V278" s="138"/>
    </row>
    <row r="279" spans="19:22">
      <c r="S279" s="139"/>
      <c r="T279" s="138"/>
      <c r="U279" s="138"/>
      <c r="V279" s="138"/>
    </row>
    <row r="280" spans="19:22">
      <c r="S280" s="139"/>
      <c r="T280" s="138"/>
      <c r="U280" s="138"/>
      <c r="V280" s="138"/>
    </row>
    <row r="281" spans="19:22">
      <c r="S281" s="139"/>
      <c r="T281" s="138"/>
      <c r="U281" s="138"/>
      <c r="V281" s="138"/>
    </row>
    <row r="282" spans="19:22">
      <c r="S282" s="139"/>
      <c r="T282" s="138"/>
      <c r="U282" s="138"/>
      <c r="V282" s="138"/>
    </row>
    <row r="283" spans="19:22">
      <c r="S283" s="139"/>
      <c r="T283" s="138"/>
      <c r="U283" s="138"/>
      <c r="V283" s="138"/>
    </row>
    <row r="284" spans="19:22">
      <c r="S284" s="139"/>
      <c r="T284" s="138"/>
      <c r="U284" s="138"/>
      <c r="V284" s="138"/>
    </row>
    <row r="285" spans="19:22">
      <c r="S285" s="139"/>
      <c r="T285" s="138"/>
      <c r="U285" s="138"/>
      <c r="V285" s="138"/>
    </row>
    <row r="286" spans="19:22">
      <c r="S286" s="139"/>
      <c r="T286" s="138"/>
      <c r="U286" s="138"/>
      <c r="V286" s="138"/>
    </row>
    <row r="287" spans="19:22">
      <c r="S287" s="139"/>
      <c r="T287" s="138"/>
      <c r="U287" s="138"/>
      <c r="V287" s="138"/>
    </row>
    <row r="288" spans="19:22">
      <c r="S288" s="139"/>
      <c r="T288" s="138"/>
      <c r="U288" s="138"/>
      <c r="V288" s="138"/>
    </row>
    <row r="289" spans="19:22">
      <c r="S289" s="139"/>
      <c r="T289" s="138"/>
      <c r="U289" s="138"/>
      <c r="V289" s="138"/>
    </row>
    <row r="290" spans="19:22">
      <c r="S290" s="139"/>
      <c r="T290" s="138"/>
      <c r="U290" s="138"/>
      <c r="V290" s="138"/>
    </row>
    <row r="291" spans="19:22">
      <c r="S291" s="139"/>
      <c r="T291" s="138"/>
      <c r="U291" s="138"/>
      <c r="V291" s="138"/>
    </row>
    <row r="292" spans="19:22">
      <c r="S292" s="139"/>
      <c r="T292" s="138"/>
      <c r="U292" s="138"/>
      <c r="V292" s="138"/>
    </row>
    <row r="293" spans="19:22">
      <c r="S293" s="139"/>
      <c r="T293" s="138"/>
      <c r="U293" s="138"/>
      <c r="V293" s="138"/>
    </row>
    <row r="294" spans="19:22">
      <c r="S294" s="139"/>
      <c r="T294" s="138"/>
      <c r="U294" s="138"/>
      <c r="V294" s="138"/>
    </row>
    <row r="295" spans="19:22">
      <c r="S295" s="139"/>
      <c r="T295" s="138"/>
      <c r="U295" s="138"/>
      <c r="V295" s="138"/>
    </row>
    <row r="296" spans="19:22">
      <c r="S296" s="139"/>
      <c r="T296" s="138"/>
      <c r="U296" s="138"/>
      <c r="V296" s="138"/>
    </row>
    <row r="297" spans="19:22">
      <c r="S297" s="139"/>
      <c r="T297" s="138"/>
      <c r="U297" s="138"/>
      <c r="V297" s="138"/>
    </row>
    <row r="298" spans="19:22">
      <c r="S298" s="139"/>
      <c r="T298" s="138"/>
      <c r="U298" s="138"/>
      <c r="V298" s="138"/>
    </row>
    <row r="299" spans="19:22">
      <c r="S299" s="139"/>
      <c r="T299" s="138"/>
      <c r="U299" s="138"/>
      <c r="V299" s="138"/>
    </row>
    <row r="300" spans="19:22">
      <c r="S300" s="139"/>
      <c r="T300" s="138"/>
      <c r="U300" s="138"/>
      <c r="V300" s="138"/>
    </row>
    <row r="301" spans="19:22">
      <c r="S301" s="139"/>
      <c r="T301" s="138"/>
      <c r="U301" s="138"/>
      <c r="V301" s="138"/>
    </row>
    <row r="302" spans="19:22">
      <c r="S302" s="139"/>
      <c r="T302" s="138"/>
      <c r="U302" s="138"/>
      <c r="V302" s="138"/>
    </row>
    <row r="303" spans="19:22">
      <c r="S303" s="139"/>
      <c r="T303" s="138"/>
      <c r="U303" s="138"/>
      <c r="V303" s="138"/>
    </row>
    <row r="304" spans="19:22">
      <c r="S304" s="139"/>
      <c r="T304" s="138"/>
      <c r="U304" s="138"/>
      <c r="V304" s="138"/>
    </row>
    <row r="305" spans="19:22">
      <c r="S305" s="139"/>
      <c r="T305" s="138"/>
      <c r="U305" s="138"/>
      <c r="V305" s="138"/>
    </row>
    <row r="306" spans="19:22">
      <c r="S306" s="139"/>
      <c r="T306" s="138"/>
      <c r="U306" s="138"/>
      <c r="V306" s="138"/>
    </row>
    <row r="307" spans="19:22">
      <c r="S307" s="139"/>
      <c r="T307" s="138"/>
      <c r="U307" s="138"/>
      <c r="V307" s="138"/>
    </row>
    <row r="308" spans="19:22">
      <c r="S308" s="139"/>
      <c r="T308" s="138"/>
      <c r="U308" s="138"/>
      <c r="V308" s="138"/>
    </row>
    <row r="309" spans="19:22">
      <c r="S309" s="139"/>
      <c r="T309" s="138"/>
      <c r="U309" s="138"/>
      <c r="V309" s="138"/>
    </row>
    <row r="310" spans="19:22">
      <c r="S310" s="139"/>
      <c r="T310" s="138"/>
      <c r="U310" s="138"/>
      <c r="V310" s="138"/>
    </row>
    <row r="311" spans="19:22">
      <c r="S311" s="139"/>
      <c r="T311" s="138"/>
      <c r="U311" s="138"/>
      <c r="V311" s="138"/>
    </row>
    <row r="312" spans="19:22">
      <c r="S312" s="139"/>
      <c r="T312" s="138"/>
      <c r="U312" s="138"/>
      <c r="V312" s="138"/>
    </row>
    <row r="313" spans="19:22">
      <c r="S313" s="139"/>
      <c r="T313" s="138"/>
      <c r="U313" s="138"/>
      <c r="V313" s="138"/>
    </row>
    <row r="314" spans="19:22">
      <c r="S314" s="139"/>
      <c r="T314" s="138"/>
      <c r="U314" s="138"/>
      <c r="V314" s="138"/>
    </row>
    <row r="315" spans="19:22">
      <c r="S315" s="139"/>
      <c r="T315" s="138"/>
      <c r="U315" s="138"/>
      <c r="V315" s="138"/>
    </row>
    <row r="316" spans="19:22">
      <c r="S316" s="139"/>
      <c r="T316" s="138"/>
      <c r="U316" s="138"/>
      <c r="V316" s="138"/>
    </row>
    <row r="317" spans="19:22">
      <c r="S317" s="139"/>
      <c r="T317" s="138"/>
      <c r="U317" s="138"/>
      <c r="V317" s="138"/>
    </row>
    <row r="318" spans="19:22">
      <c r="S318" s="139"/>
      <c r="T318" s="138"/>
      <c r="U318" s="138"/>
      <c r="V318" s="138"/>
    </row>
    <row r="319" spans="19:22">
      <c r="S319" s="139"/>
      <c r="T319" s="138"/>
      <c r="U319" s="138"/>
      <c r="V319" s="138"/>
    </row>
    <row r="320" spans="19:22">
      <c r="S320" s="139"/>
      <c r="T320" s="138"/>
      <c r="U320" s="138"/>
      <c r="V320" s="138"/>
    </row>
    <row r="321" spans="19:22">
      <c r="S321" s="139"/>
      <c r="T321" s="138"/>
      <c r="U321" s="138"/>
      <c r="V321" s="138"/>
    </row>
    <row r="322" spans="19:22">
      <c r="S322" s="139"/>
      <c r="T322" s="138"/>
      <c r="U322" s="138"/>
      <c r="V322" s="138"/>
    </row>
    <row r="323" spans="19:22">
      <c r="S323" s="139"/>
      <c r="T323" s="138"/>
      <c r="U323" s="138"/>
      <c r="V323" s="138"/>
    </row>
    <row r="324" spans="19:22">
      <c r="S324" s="139"/>
      <c r="T324" s="138"/>
      <c r="U324" s="138"/>
      <c r="V324" s="138"/>
    </row>
    <row r="325" spans="19:22">
      <c r="S325" s="139"/>
      <c r="T325" s="138"/>
      <c r="U325" s="138"/>
      <c r="V325" s="138"/>
    </row>
    <row r="326" spans="19:22">
      <c r="S326" s="139"/>
      <c r="T326" s="138"/>
      <c r="U326" s="138"/>
      <c r="V326" s="138"/>
    </row>
    <row r="327" spans="19:22">
      <c r="S327" s="139"/>
      <c r="T327" s="138"/>
      <c r="U327" s="138"/>
      <c r="V327" s="138"/>
    </row>
    <row r="328" spans="19:22">
      <c r="S328" s="139"/>
      <c r="T328" s="138"/>
      <c r="U328" s="138"/>
      <c r="V328" s="138"/>
    </row>
    <row r="329" spans="19:22">
      <c r="S329" s="139"/>
      <c r="T329" s="138"/>
      <c r="U329" s="138"/>
      <c r="V329" s="138"/>
    </row>
    <row r="330" spans="19:22">
      <c r="S330" s="139"/>
      <c r="T330" s="138"/>
      <c r="U330" s="138"/>
      <c r="V330" s="138"/>
    </row>
    <row r="331" spans="19:22">
      <c r="S331" s="139"/>
      <c r="T331" s="138"/>
      <c r="U331" s="138"/>
      <c r="V331" s="138"/>
    </row>
    <row r="332" spans="19:22">
      <c r="S332" s="139"/>
      <c r="T332" s="138"/>
      <c r="U332" s="138"/>
      <c r="V332" s="138"/>
    </row>
    <row r="333" spans="19:22">
      <c r="S333" s="139"/>
      <c r="T333" s="138"/>
      <c r="U333" s="138"/>
      <c r="V333" s="138"/>
    </row>
    <row r="334" spans="19:22">
      <c r="S334" s="139"/>
      <c r="T334" s="138"/>
      <c r="U334" s="138"/>
      <c r="V334" s="138"/>
    </row>
    <row r="335" spans="19:22">
      <c r="S335" s="139"/>
      <c r="T335" s="138"/>
      <c r="U335" s="138"/>
      <c r="V335" s="138"/>
    </row>
    <row r="336" spans="19:22">
      <c r="S336" s="139"/>
      <c r="T336" s="138"/>
      <c r="U336" s="138"/>
      <c r="V336" s="138"/>
    </row>
    <row r="337" spans="19:22">
      <c r="S337" s="139"/>
      <c r="T337" s="138"/>
      <c r="U337" s="138"/>
      <c r="V337" s="138"/>
    </row>
    <row r="338" spans="19:22">
      <c r="S338" s="139"/>
      <c r="T338" s="138"/>
      <c r="U338" s="138"/>
      <c r="V338" s="138"/>
    </row>
    <row r="339" spans="19:22">
      <c r="S339" s="139"/>
      <c r="T339" s="138"/>
      <c r="U339" s="138"/>
      <c r="V339" s="138"/>
    </row>
    <row r="340" spans="19:22">
      <c r="S340" s="139"/>
      <c r="T340" s="138"/>
      <c r="U340" s="138"/>
      <c r="V340" s="138"/>
    </row>
    <row r="341" spans="19:22">
      <c r="S341" s="139"/>
      <c r="T341" s="138"/>
      <c r="U341" s="138"/>
      <c r="V341" s="138"/>
    </row>
    <row r="342" spans="19:22">
      <c r="S342" s="139"/>
      <c r="T342" s="138"/>
      <c r="U342" s="138"/>
      <c r="V342" s="138"/>
    </row>
    <row r="343" spans="19:22">
      <c r="S343" s="139"/>
      <c r="T343" s="138"/>
      <c r="U343" s="138"/>
      <c r="V343" s="138"/>
    </row>
    <row r="344" spans="19:22">
      <c r="S344" s="139"/>
      <c r="T344" s="138"/>
      <c r="U344" s="138"/>
      <c r="V344" s="138"/>
    </row>
    <row r="345" spans="19:22">
      <c r="S345" s="139"/>
      <c r="T345" s="138"/>
      <c r="U345" s="138"/>
      <c r="V345" s="138"/>
    </row>
    <row r="346" spans="19:22">
      <c r="S346" s="139"/>
      <c r="T346" s="138"/>
      <c r="U346" s="138"/>
      <c r="V346" s="138"/>
    </row>
    <row r="347" spans="19:22">
      <c r="S347" s="139"/>
      <c r="T347" s="138"/>
      <c r="U347" s="138"/>
      <c r="V347" s="138"/>
    </row>
    <row r="348" spans="19:22">
      <c r="S348" s="139"/>
      <c r="T348" s="138"/>
      <c r="U348" s="138"/>
      <c r="V348" s="138"/>
    </row>
    <row r="349" spans="19:22">
      <c r="S349" s="139"/>
      <c r="T349" s="138"/>
      <c r="U349" s="138"/>
      <c r="V349" s="138"/>
    </row>
    <row r="350" spans="19:22">
      <c r="S350" s="139"/>
      <c r="T350" s="138"/>
      <c r="U350" s="138"/>
      <c r="V350" s="138"/>
    </row>
    <row r="351" spans="19:22">
      <c r="S351" s="139"/>
      <c r="T351" s="138"/>
      <c r="U351" s="138"/>
      <c r="V351" s="138"/>
    </row>
    <row r="352" spans="19:22">
      <c r="S352" s="139"/>
      <c r="T352" s="138"/>
      <c r="U352" s="138"/>
      <c r="V352" s="138"/>
    </row>
    <row r="353" spans="19:22">
      <c r="S353" s="139"/>
      <c r="T353" s="138"/>
      <c r="U353" s="138"/>
      <c r="V353" s="138"/>
    </row>
    <row r="354" spans="19:22">
      <c r="S354" s="139"/>
      <c r="T354" s="138"/>
      <c r="U354" s="138"/>
      <c r="V354" s="138"/>
    </row>
    <row r="355" spans="19:22">
      <c r="S355" s="139"/>
      <c r="T355" s="138"/>
      <c r="U355" s="138"/>
      <c r="V355" s="138"/>
    </row>
    <row r="356" spans="19:22">
      <c r="S356" s="139"/>
      <c r="T356" s="138"/>
      <c r="U356" s="138"/>
      <c r="V356" s="138"/>
    </row>
    <row r="357" spans="19:22">
      <c r="S357" s="139"/>
      <c r="T357" s="138"/>
      <c r="U357" s="138"/>
      <c r="V357" s="138"/>
    </row>
    <row r="358" spans="19:22">
      <c r="S358" s="139"/>
      <c r="T358" s="138"/>
      <c r="U358" s="138"/>
      <c r="V358" s="138"/>
    </row>
    <row r="359" spans="19:22">
      <c r="S359" s="139"/>
      <c r="T359" s="138"/>
      <c r="U359" s="138"/>
      <c r="V359" s="138"/>
    </row>
    <row r="360" spans="19:22">
      <c r="S360" s="139"/>
      <c r="T360" s="138"/>
      <c r="U360" s="138"/>
      <c r="V360" s="138"/>
    </row>
    <row r="361" spans="19:22">
      <c r="S361" s="139"/>
      <c r="T361" s="138"/>
      <c r="U361" s="138"/>
      <c r="V361" s="138"/>
    </row>
    <row r="362" spans="19:22">
      <c r="S362" s="139"/>
      <c r="T362" s="138"/>
      <c r="U362" s="138"/>
      <c r="V362" s="138"/>
    </row>
    <row r="363" spans="19:22">
      <c r="S363" s="139"/>
      <c r="T363" s="138"/>
      <c r="U363" s="138"/>
      <c r="V363" s="138"/>
    </row>
    <row r="364" spans="19:22">
      <c r="S364" s="139"/>
      <c r="T364" s="138"/>
      <c r="U364" s="138"/>
      <c r="V364" s="138"/>
    </row>
    <row r="365" spans="19:22">
      <c r="S365" s="139"/>
      <c r="T365" s="138"/>
      <c r="U365" s="138"/>
      <c r="V365" s="138"/>
    </row>
    <row r="366" spans="19:22">
      <c r="S366" s="139"/>
      <c r="T366" s="138"/>
      <c r="U366" s="138"/>
      <c r="V366" s="138"/>
    </row>
    <row r="367" spans="19:22">
      <c r="S367" s="139"/>
      <c r="T367" s="138"/>
      <c r="U367" s="138"/>
      <c r="V367" s="138"/>
    </row>
    <row r="368" spans="19:22">
      <c r="S368" s="139"/>
      <c r="T368" s="138"/>
      <c r="U368" s="138"/>
      <c r="V368" s="138"/>
    </row>
    <row r="369" spans="19:22">
      <c r="S369" s="139"/>
      <c r="T369" s="138"/>
      <c r="U369" s="138"/>
      <c r="V369" s="138"/>
    </row>
    <row r="370" spans="19:22">
      <c r="S370" s="139"/>
      <c r="T370" s="138"/>
      <c r="U370" s="138"/>
      <c r="V370" s="138"/>
    </row>
    <row r="371" spans="19:22">
      <c r="S371" s="139"/>
      <c r="T371" s="138"/>
      <c r="U371" s="138"/>
      <c r="V371" s="138"/>
    </row>
    <row r="372" spans="19:22">
      <c r="S372" s="139"/>
      <c r="T372" s="138"/>
      <c r="U372" s="138"/>
      <c r="V372" s="138"/>
    </row>
    <row r="373" spans="19:22">
      <c r="S373" s="139"/>
      <c r="T373" s="138"/>
      <c r="U373" s="138"/>
      <c r="V373" s="138"/>
    </row>
    <row r="374" spans="19:22">
      <c r="S374" s="139"/>
      <c r="T374" s="138"/>
      <c r="U374" s="138"/>
      <c r="V374" s="138"/>
    </row>
    <row r="375" spans="19:22">
      <c r="S375" s="139"/>
      <c r="T375" s="138"/>
      <c r="U375" s="138"/>
      <c r="V375" s="138"/>
    </row>
    <row r="376" spans="19:22">
      <c r="S376" s="139"/>
      <c r="T376" s="138"/>
      <c r="U376" s="138"/>
      <c r="V376" s="138"/>
    </row>
    <row r="377" spans="19:22">
      <c r="S377" s="139"/>
      <c r="T377" s="138"/>
      <c r="U377" s="138"/>
      <c r="V377" s="138"/>
    </row>
    <row r="378" spans="19:22">
      <c r="S378" s="139"/>
      <c r="T378" s="138"/>
      <c r="U378" s="138"/>
      <c r="V378" s="138"/>
    </row>
    <row r="379" spans="19:22">
      <c r="S379" s="139"/>
      <c r="T379" s="138"/>
      <c r="U379" s="138"/>
      <c r="V379" s="138"/>
    </row>
    <row r="380" spans="19:22">
      <c r="S380" s="139"/>
      <c r="T380" s="138"/>
      <c r="U380" s="138"/>
      <c r="V380" s="138"/>
    </row>
    <row r="381" spans="19:22">
      <c r="S381" s="139"/>
      <c r="T381" s="138"/>
      <c r="U381" s="138"/>
      <c r="V381" s="138"/>
    </row>
    <row r="382" spans="19:22">
      <c r="S382" s="139"/>
      <c r="T382" s="138"/>
      <c r="U382" s="138"/>
      <c r="V382" s="138"/>
    </row>
    <row r="383" spans="19:22">
      <c r="S383" s="139"/>
      <c r="T383" s="138"/>
      <c r="U383" s="138"/>
      <c r="V383" s="138"/>
    </row>
    <row r="384" spans="19:22">
      <c r="S384" s="139"/>
      <c r="T384" s="138"/>
      <c r="U384" s="138"/>
      <c r="V384" s="138"/>
    </row>
    <row r="385" spans="19:22">
      <c r="S385" s="139"/>
      <c r="T385" s="138"/>
      <c r="U385" s="138"/>
      <c r="V385" s="138"/>
    </row>
    <row r="386" spans="19:22">
      <c r="S386" s="139"/>
      <c r="T386" s="138"/>
      <c r="U386" s="138"/>
      <c r="V386" s="138"/>
    </row>
    <row r="387" spans="19:22">
      <c r="S387" s="139"/>
      <c r="T387" s="138"/>
      <c r="U387" s="138"/>
      <c r="V387" s="138"/>
    </row>
    <row r="388" spans="19:22">
      <c r="S388" s="139"/>
      <c r="T388" s="138"/>
      <c r="U388" s="138"/>
      <c r="V388" s="138"/>
    </row>
    <row r="389" spans="19:22">
      <c r="S389" s="139"/>
      <c r="T389" s="138"/>
      <c r="U389" s="138"/>
      <c r="V389" s="138"/>
    </row>
    <row r="390" spans="19:22">
      <c r="S390" s="139"/>
      <c r="T390" s="138"/>
      <c r="U390" s="138"/>
      <c r="V390" s="138"/>
    </row>
    <row r="391" spans="19:22">
      <c r="S391" s="139"/>
      <c r="T391" s="138"/>
      <c r="U391" s="138"/>
      <c r="V391" s="138"/>
    </row>
    <row r="392" spans="19:22">
      <c r="S392" s="139"/>
      <c r="T392" s="138"/>
      <c r="U392" s="138"/>
      <c r="V392" s="138"/>
    </row>
    <row r="393" spans="19:22">
      <c r="S393" s="139"/>
      <c r="T393" s="138"/>
      <c r="U393" s="138"/>
      <c r="V393" s="138"/>
    </row>
    <row r="394" spans="19:22">
      <c r="S394" s="139"/>
      <c r="T394" s="138"/>
      <c r="U394" s="138"/>
      <c r="V394" s="138"/>
    </row>
    <row r="395" spans="19:22">
      <c r="S395" s="139"/>
      <c r="T395" s="138"/>
      <c r="U395" s="138"/>
      <c r="V395" s="138"/>
    </row>
    <row r="396" spans="19:22">
      <c r="S396" s="139"/>
      <c r="T396" s="138"/>
      <c r="U396" s="138"/>
      <c r="V396" s="138"/>
    </row>
    <row r="397" spans="19:22">
      <c r="S397" s="139"/>
      <c r="T397" s="138"/>
      <c r="U397" s="138"/>
      <c r="V397" s="138"/>
    </row>
    <row r="398" spans="19:22">
      <c r="S398" s="139"/>
      <c r="T398" s="138"/>
      <c r="U398" s="138"/>
      <c r="V398" s="138"/>
    </row>
    <row r="399" spans="19:22">
      <c r="S399" s="139"/>
      <c r="T399" s="138"/>
      <c r="U399" s="138"/>
      <c r="V399" s="138"/>
    </row>
    <row r="400" spans="19:22">
      <c r="S400" s="139"/>
      <c r="T400" s="138"/>
      <c r="U400" s="138"/>
      <c r="V400" s="138"/>
    </row>
    <row r="401" spans="19:22">
      <c r="S401" s="139"/>
      <c r="T401" s="138"/>
      <c r="U401" s="138"/>
      <c r="V401" s="138"/>
    </row>
    <row r="402" spans="19:22">
      <c r="S402" s="139"/>
      <c r="T402" s="138"/>
      <c r="U402" s="138"/>
      <c r="V402" s="138"/>
    </row>
    <row r="403" spans="19:22">
      <c r="S403" s="139"/>
      <c r="T403" s="138"/>
      <c r="U403" s="138"/>
      <c r="V403" s="138"/>
    </row>
    <row r="404" spans="19:22">
      <c r="S404" s="139"/>
      <c r="T404" s="138"/>
      <c r="U404" s="138"/>
      <c r="V404" s="138"/>
    </row>
    <row r="405" spans="19:22">
      <c r="S405" s="139"/>
      <c r="T405" s="138"/>
      <c r="U405" s="138"/>
      <c r="V405" s="138"/>
    </row>
    <row r="406" spans="19:22">
      <c r="S406" s="139"/>
      <c r="T406" s="138"/>
      <c r="U406" s="138"/>
      <c r="V406" s="138"/>
    </row>
    <row r="407" spans="19:22">
      <c r="S407" s="139"/>
      <c r="T407" s="138"/>
      <c r="U407" s="138"/>
      <c r="V407" s="138"/>
    </row>
    <row r="408" spans="19:22">
      <c r="S408" s="139"/>
      <c r="T408" s="138"/>
      <c r="U408" s="138"/>
      <c r="V408" s="138"/>
    </row>
    <row r="409" spans="19:22">
      <c r="S409" s="139"/>
      <c r="T409" s="138"/>
      <c r="U409" s="138"/>
      <c r="V409" s="138"/>
    </row>
    <row r="410" spans="19:22">
      <c r="S410" s="139"/>
      <c r="T410" s="138"/>
      <c r="U410" s="138"/>
      <c r="V410" s="138"/>
    </row>
    <row r="411" spans="19:22">
      <c r="S411" s="139"/>
      <c r="T411" s="138"/>
      <c r="U411" s="138"/>
      <c r="V411" s="138"/>
    </row>
    <row r="412" spans="19:22">
      <c r="S412" s="139"/>
      <c r="T412" s="138"/>
      <c r="U412" s="138"/>
      <c r="V412" s="138"/>
    </row>
    <row r="413" spans="19:22">
      <c r="S413" s="139"/>
      <c r="T413" s="138"/>
      <c r="U413" s="138"/>
      <c r="V413" s="138"/>
    </row>
    <row r="414" spans="19:22">
      <c r="S414" s="139"/>
      <c r="T414" s="138"/>
      <c r="U414" s="138"/>
      <c r="V414" s="138"/>
    </row>
    <row r="415" spans="19:22">
      <c r="S415" s="139"/>
      <c r="T415" s="138"/>
      <c r="U415" s="138"/>
      <c r="V415" s="138"/>
    </row>
    <row r="416" spans="19:22">
      <c r="S416" s="139"/>
      <c r="T416" s="138"/>
      <c r="U416" s="138"/>
      <c r="V416" s="138"/>
    </row>
    <row r="417" spans="19:22">
      <c r="S417" s="139"/>
      <c r="T417" s="138"/>
      <c r="U417" s="138"/>
      <c r="V417" s="138"/>
    </row>
    <row r="418" spans="19:22">
      <c r="S418" s="139"/>
      <c r="T418" s="138"/>
      <c r="U418" s="138"/>
      <c r="V418" s="138"/>
    </row>
    <row r="419" spans="19:22">
      <c r="S419" s="139"/>
      <c r="T419" s="138"/>
      <c r="U419" s="138"/>
      <c r="V419" s="138"/>
    </row>
    <row r="420" spans="19:22">
      <c r="S420" s="139"/>
      <c r="T420" s="138"/>
      <c r="U420" s="138"/>
      <c r="V420" s="138"/>
    </row>
    <row r="421" spans="19:22">
      <c r="S421" s="139"/>
      <c r="T421" s="138"/>
      <c r="U421" s="138"/>
      <c r="V421" s="138"/>
    </row>
    <row r="422" spans="19:22">
      <c r="S422" s="139"/>
      <c r="T422" s="138"/>
      <c r="U422" s="138"/>
      <c r="V422" s="138"/>
    </row>
    <row r="423" spans="19:22">
      <c r="S423" s="139"/>
      <c r="T423" s="138"/>
      <c r="U423" s="138"/>
      <c r="V423" s="138"/>
    </row>
    <row r="424" spans="19:22">
      <c r="S424" s="139"/>
      <c r="T424" s="138"/>
      <c r="U424" s="138"/>
      <c r="V424" s="138"/>
    </row>
    <row r="425" spans="19:22">
      <c r="S425" s="139"/>
      <c r="T425" s="138"/>
      <c r="U425" s="138"/>
      <c r="V425" s="138"/>
    </row>
    <row r="426" spans="19:22">
      <c r="S426" s="139"/>
      <c r="T426" s="138"/>
      <c r="U426" s="138"/>
      <c r="V426" s="138"/>
    </row>
    <row r="427" spans="19:22">
      <c r="S427" s="139"/>
      <c r="T427" s="138"/>
      <c r="U427" s="138"/>
      <c r="V427" s="138"/>
    </row>
    <row r="428" spans="19:22">
      <c r="S428" s="139"/>
      <c r="T428" s="138"/>
      <c r="U428" s="138"/>
      <c r="V428" s="138"/>
    </row>
    <row r="429" spans="19:22">
      <c r="S429" s="139"/>
      <c r="T429" s="138"/>
      <c r="U429" s="138"/>
      <c r="V429" s="138"/>
    </row>
    <row r="430" spans="19:22">
      <c r="S430" s="139"/>
      <c r="T430" s="138"/>
      <c r="U430" s="138"/>
      <c r="V430" s="138"/>
    </row>
    <row r="431" spans="19:22">
      <c r="S431" s="139"/>
      <c r="T431" s="138"/>
      <c r="U431" s="138"/>
      <c r="V431" s="138"/>
    </row>
    <row r="432" spans="19:22">
      <c r="S432" s="139"/>
      <c r="T432" s="138"/>
      <c r="U432" s="138"/>
      <c r="V432" s="138"/>
    </row>
    <row r="433" spans="19:22">
      <c r="S433" s="139"/>
      <c r="T433" s="138"/>
      <c r="U433" s="138"/>
      <c r="V433" s="138"/>
    </row>
    <row r="434" spans="19:22">
      <c r="S434" s="139"/>
      <c r="T434" s="138"/>
      <c r="U434" s="138"/>
      <c r="V434" s="138"/>
    </row>
    <row r="435" spans="19:22">
      <c r="S435" s="139"/>
      <c r="T435" s="138"/>
      <c r="U435" s="138"/>
      <c r="V435" s="138"/>
    </row>
    <row r="436" spans="19:22">
      <c r="S436" s="139"/>
      <c r="T436" s="138"/>
      <c r="U436" s="138"/>
      <c r="V436" s="138"/>
    </row>
    <row r="437" spans="19:22">
      <c r="S437" s="139"/>
      <c r="T437" s="138"/>
      <c r="U437" s="138"/>
      <c r="V437" s="138"/>
    </row>
    <row r="438" spans="19:22">
      <c r="S438" s="139"/>
      <c r="T438" s="138"/>
      <c r="U438" s="138"/>
      <c r="V438" s="138"/>
    </row>
    <row r="439" spans="19:22">
      <c r="S439" s="139"/>
      <c r="T439" s="138"/>
      <c r="U439" s="138"/>
      <c r="V439" s="138"/>
    </row>
    <row r="440" spans="19:22">
      <c r="S440" s="139"/>
      <c r="T440" s="138"/>
      <c r="U440" s="138"/>
      <c r="V440" s="138"/>
    </row>
    <row r="441" spans="19:22">
      <c r="S441" s="139"/>
      <c r="T441" s="138"/>
      <c r="U441" s="138"/>
      <c r="V441" s="138"/>
    </row>
    <row r="442" spans="19:22">
      <c r="S442" s="139"/>
      <c r="T442" s="138"/>
      <c r="U442" s="138"/>
      <c r="V442" s="138"/>
    </row>
    <row r="443" spans="19:22">
      <c r="S443" s="139"/>
      <c r="T443" s="138"/>
      <c r="U443" s="138"/>
      <c r="V443" s="138"/>
    </row>
    <row r="444" spans="19:22">
      <c r="S444" s="139"/>
      <c r="T444" s="138"/>
      <c r="U444" s="138"/>
      <c r="V444" s="138"/>
    </row>
    <row r="445" spans="19:22">
      <c r="S445" s="139"/>
      <c r="T445" s="138"/>
      <c r="U445" s="138"/>
      <c r="V445" s="138"/>
    </row>
    <row r="446" spans="19:22">
      <c r="S446" s="139"/>
      <c r="T446" s="138"/>
      <c r="U446" s="138"/>
      <c r="V446" s="138"/>
    </row>
    <row r="447" spans="19:22">
      <c r="S447" s="139"/>
      <c r="T447" s="138"/>
      <c r="U447" s="138"/>
      <c r="V447" s="138"/>
    </row>
    <row r="448" spans="19:22">
      <c r="S448" s="139"/>
      <c r="T448" s="138"/>
      <c r="U448" s="138"/>
      <c r="V448" s="138"/>
    </row>
    <row r="449" spans="19:22">
      <c r="S449" s="139"/>
      <c r="T449" s="138"/>
      <c r="U449" s="138"/>
      <c r="V449" s="138"/>
    </row>
    <row r="450" spans="19:22">
      <c r="S450" s="139"/>
      <c r="T450" s="138"/>
      <c r="U450" s="138"/>
      <c r="V450" s="138"/>
    </row>
    <row r="451" spans="19:22">
      <c r="S451" s="139"/>
      <c r="T451" s="138"/>
      <c r="U451" s="138"/>
      <c r="V451" s="138"/>
    </row>
    <row r="452" spans="19:22">
      <c r="S452" s="139"/>
      <c r="T452" s="138"/>
      <c r="U452" s="138"/>
      <c r="V452" s="138"/>
    </row>
    <row r="453" spans="19:22">
      <c r="S453" s="139"/>
      <c r="T453" s="138"/>
      <c r="U453" s="138"/>
      <c r="V453" s="138"/>
    </row>
    <row r="454" spans="19:22">
      <c r="S454" s="139"/>
      <c r="T454" s="138"/>
      <c r="U454" s="138"/>
      <c r="V454" s="138"/>
    </row>
    <row r="455" spans="19:22">
      <c r="S455" s="139"/>
      <c r="T455" s="138"/>
      <c r="U455" s="138"/>
      <c r="V455" s="138"/>
    </row>
    <row r="456" spans="19:22">
      <c r="S456" s="139"/>
      <c r="T456" s="138"/>
      <c r="U456" s="138"/>
      <c r="V456" s="138"/>
    </row>
    <row r="457" spans="19:22">
      <c r="S457" s="139"/>
      <c r="T457" s="138"/>
      <c r="U457" s="138"/>
      <c r="V457" s="138"/>
    </row>
    <row r="458" spans="19:22">
      <c r="S458" s="139"/>
      <c r="T458" s="138"/>
      <c r="U458" s="138"/>
      <c r="V458" s="138"/>
    </row>
    <row r="459" spans="19:22">
      <c r="S459" s="139"/>
      <c r="T459" s="138"/>
      <c r="U459" s="138"/>
      <c r="V459" s="138"/>
    </row>
    <row r="460" spans="19:22">
      <c r="S460" s="139"/>
      <c r="T460" s="138"/>
      <c r="U460" s="138"/>
      <c r="V460" s="138"/>
    </row>
    <row r="461" spans="19:22">
      <c r="S461" s="139"/>
      <c r="T461" s="138"/>
      <c r="U461" s="138"/>
      <c r="V461" s="138"/>
    </row>
    <row r="462" spans="19:22">
      <c r="S462" s="139"/>
      <c r="T462" s="138"/>
      <c r="U462" s="138"/>
      <c r="V462" s="138"/>
    </row>
    <row r="463" spans="19:22">
      <c r="S463" s="139"/>
      <c r="T463" s="138"/>
      <c r="U463" s="138"/>
      <c r="V463" s="138"/>
    </row>
    <row r="464" spans="19:22">
      <c r="S464" s="139"/>
      <c r="T464" s="138"/>
      <c r="U464" s="138"/>
      <c r="V464" s="138"/>
    </row>
    <row r="465" spans="19:22">
      <c r="S465" s="139"/>
      <c r="T465" s="138"/>
      <c r="U465" s="138"/>
      <c r="V465" s="138"/>
    </row>
    <row r="466" spans="19:22">
      <c r="S466" s="139"/>
      <c r="T466" s="138"/>
      <c r="U466" s="138"/>
      <c r="V466" s="138"/>
    </row>
    <row r="467" spans="19:22">
      <c r="S467" s="139"/>
      <c r="T467" s="138"/>
      <c r="U467" s="138"/>
      <c r="V467" s="138"/>
    </row>
    <row r="468" spans="19:22">
      <c r="S468" s="139"/>
      <c r="T468" s="138"/>
      <c r="U468" s="138"/>
      <c r="V468" s="138"/>
    </row>
    <row r="469" spans="19:22">
      <c r="S469" s="139"/>
      <c r="T469" s="138"/>
      <c r="U469" s="138"/>
      <c r="V469" s="138"/>
    </row>
    <row r="470" spans="19:22">
      <c r="S470" s="139"/>
      <c r="T470" s="138"/>
      <c r="U470" s="138"/>
      <c r="V470" s="138"/>
    </row>
    <row r="471" spans="19:22">
      <c r="S471" s="139"/>
      <c r="T471" s="138"/>
      <c r="U471" s="138"/>
      <c r="V471" s="138"/>
    </row>
    <row r="472" spans="19:22">
      <c r="S472" s="139"/>
      <c r="T472" s="138"/>
      <c r="U472" s="138"/>
      <c r="V472" s="138"/>
    </row>
    <row r="473" spans="19:22">
      <c r="S473" s="139"/>
      <c r="T473" s="138"/>
      <c r="U473" s="138"/>
      <c r="V473" s="138"/>
    </row>
    <row r="474" spans="19:22">
      <c r="S474" s="139"/>
      <c r="T474" s="138"/>
      <c r="U474" s="138"/>
      <c r="V474" s="138"/>
    </row>
    <row r="475" spans="19:22">
      <c r="S475" s="139"/>
      <c r="T475" s="138"/>
      <c r="U475" s="138"/>
      <c r="V475" s="138"/>
    </row>
    <row r="476" spans="19:22">
      <c r="S476" s="139"/>
      <c r="T476" s="138"/>
      <c r="U476" s="138"/>
      <c r="V476" s="138"/>
    </row>
    <row r="477" spans="19:22">
      <c r="S477" s="139"/>
      <c r="T477" s="138"/>
      <c r="U477" s="138"/>
      <c r="V477" s="138"/>
    </row>
  </sheetData>
  <autoFilter ref="A9:AB227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2024-07-09T17:22:34Z</cp:lastPrinted>
  <dcterms:created xsi:type="dcterms:W3CDTF">2019-04-10T00:12:30Z</dcterms:created>
  <dcterms:modified xsi:type="dcterms:W3CDTF">2024-07-09T19:03:03Z</dcterms:modified>
</cp:coreProperties>
</file>