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GIO MONROY\MINISTRACIONES\2024\1- ENERO\"/>
    </mc:Choice>
  </mc:AlternateContent>
  <bookViews>
    <workbookView xWindow="0" yWindow="0" windowWidth="16425" windowHeight="1249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(2)'!$A$9:$AB$181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(2)'!$C$1:$R$189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62913"/>
  <pivotCaches>
    <pivotCache cacheId="1" r:id="rId8"/>
  </pivotCaches>
</workbook>
</file>

<file path=xl/calcChain.xml><?xml version="1.0" encoding="utf-8"?>
<calcChain xmlns="http://schemas.openxmlformats.org/spreadsheetml/2006/main">
  <c r="F487" i="19" l="1"/>
  <c r="F484" i="19"/>
  <c r="E487" i="19"/>
  <c r="E486" i="19"/>
  <c r="E485" i="19"/>
  <c r="E484" i="19"/>
  <c r="F485" i="19" l="1"/>
  <c r="F486" i="19"/>
  <c r="J180" i="47"/>
  <c r="I180" i="47"/>
  <c r="H180" i="47"/>
  <c r="J179" i="47"/>
  <c r="I179" i="47"/>
  <c r="H179" i="47"/>
  <c r="J178" i="47"/>
  <c r="I178" i="47"/>
  <c r="H178" i="47"/>
  <c r="J177" i="47"/>
  <c r="I177" i="47"/>
  <c r="H177" i="47"/>
  <c r="J176" i="47"/>
  <c r="I176" i="47"/>
  <c r="H176" i="47"/>
  <c r="J175" i="47"/>
  <c r="I175" i="47"/>
  <c r="H175" i="47"/>
  <c r="J174" i="47"/>
  <c r="I174" i="47"/>
  <c r="H174" i="47"/>
  <c r="J173" i="47"/>
  <c r="I173" i="47"/>
  <c r="H173" i="47"/>
  <c r="J172" i="47"/>
  <c r="I172" i="47"/>
  <c r="H172" i="47"/>
  <c r="J171" i="47"/>
  <c r="I171" i="47"/>
  <c r="H171" i="47"/>
  <c r="J170" i="47"/>
  <c r="I170" i="47"/>
  <c r="H170" i="47"/>
  <c r="J169" i="47"/>
  <c r="I169" i="47"/>
  <c r="H169" i="47"/>
  <c r="J168" i="47"/>
  <c r="I168" i="47"/>
  <c r="H168" i="47"/>
  <c r="J167" i="47"/>
  <c r="I167" i="47"/>
  <c r="H167" i="47"/>
  <c r="J166" i="47"/>
  <c r="I166" i="47"/>
  <c r="H166" i="47"/>
  <c r="J165" i="47"/>
  <c r="I165" i="47"/>
  <c r="H165" i="47"/>
  <c r="J164" i="47"/>
  <c r="I164" i="47"/>
  <c r="H164" i="47"/>
  <c r="J163" i="47"/>
  <c r="I163" i="47"/>
  <c r="H163" i="47"/>
  <c r="J162" i="47"/>
  <c r="I162" i="47"/>
  <c r="H162" i="47"/>
  <c r="J161" i="47"/>
  <c r="I161" i="47"/>
  <c r="H161" i="47"/>
  <c r="J160" i="47"/>
  <c r="I160" i="47"/>
  <c r="H160" i="47"/>
  <c r="J159" i="47"/>
  <c r="I159" i="47"/>
  <c r="H159" i="47"/>
  <c r="J158" i="47"/>
  <c r="I158" i="47"/>
  <c r="H158" i="47"/>
  <c r="J157" i="47"/>
  <c r="I157" i="47"/>
  <c r="H157" i="47"/>
  <c r="J156" i="47"/>
  <c r="I156" i="47"/>
  <c r="H156" i="47"/>
  <c r="J155" i="47"/>
  <c r="I155" i="47"/>
  <c r="H155" i="47"/>
  <c r="J154" i="47"/>
  <c r="I154" i="47"/>
  <c r="H154" i="47"/>
  <c r="J153" i="47"/>
  <c r="I153" i="47"/>
  <c r="H153" i="47"/>
  <c r="J152" i="47"/>
  <c r="I152" i="47"/>
  <c r="H152" i="47"/>
  <c r="J151" i="47"/>
  <c r="I151" i="47"/>
  <c r="H151" i="47"/>
  <c r="J150" i="47"/>
  <c r="I150" i="47"/>
  <c r="H150" i="47"/>
  <c r="J149" i="47"/>
  <c r="I149" i="47"/>
  <c r="H149" i="47"/>
  <c r="J148" i="47"/>
  <c r="I148" i="47"/>
  <c r="H148" i="47"/>
  <c r="J147" i="47"/>
  <c r="I147" i="47"/>
  <c r="H147" i="47"/>
  <c r="J146" i="47"/>
  <c r="I146" i="47"/>
  <c r="H146" i="47"/>
  <c r="J145" i="47"/>
  <c r="I145" i="47"/>
  <c r="H145" i="47"/>
  <c r="J144" i="47"/>
  <c r="I144" i="47"/>
  <c r="H144" i="47"/>
  <c r="J143" i="47"/>
  <c r="I143" i="47"/>
  <c r="H143" i="47"/>
  <c r="J142" i="47"/>
  <c r="I142" i="47"/>
  <c r="H142" i="47"/>
  <c r="J141" i="47"/>
  <c r="I141" i="47"/>
  <c r="H141" i="47"/>
  <c r="J140" i="47"/>
  <c r="I140" i="47"/>
  <c r="H140" i="47"/>
  <c r="J139" i="47"/>
  <c r="I139" i="47"/>
  <c r="H139" i="47"/>
  <c r="J138" i="47"/>
  <c r="I138" i="47"/>
  <c r="H138" i="47"/>
  <c r="J137" i="47"/>
  <c r="I137" i="47"/>
  <c r="H137" i="47"/>
  <c r="J136" i="47"/>
  <c r="I136" i="47"/>
  <c r="H136" i="47"/>
  <c r="J135" i="47"/>
  <c r="I135" i="47"/>
  <c r="H135" i="47"/>
  <c r="J134" i="47"/>
  <c r="I134" i="47"/>
  <c r="H134" i="47"/>
  <c r="J133" i="47"/>
  <c r="I133" i="47"/>
  <c r="H133" i="47"/>
  <c r="J132" i="47"/>
  <c r="I132" i="47"/>
  <c r="H132" i="47"/>
  <c r="J131" i="47"/>
  <c r="I131" i="47"/>
  <c r="H131" i="47"/>
  <c r="J130" i="47"/>
  <c r="I130" i="47"/>
  <c r="H130" i="47"/>
  <c r="J129" i="47"/>
  <c r="I129" i="47"/>
  <c r="H129" i="47"/>
  <c r="J128" i="47"/>
  <c r="I128" i="47"/>
  <c r="H128" i="47"/>
  <c r="J127" i="47"/>
  <c r="I127" i="47"/>
  <c r="H127" i="47"/>
  <c r="J126" i="47"/>
  <c r="I126" i="47"/>
  <c r="H126" i="47"/>
  <c r="J125" i="47"/>
  <c r="I125" i="47"/>
  <c r="H125" i="47"/>
  <c r="J124" i="47"/>
  <c r="I124" i="47"/>
  <c r="H124" i="47"/>
  <c r="J123" i="47"/>
  <c r="I123" i="47"/>
  <c r="H123" i="47"/>
  <c r="J122" i="47"/>
  <c r="I122" i="47"/>
  <c r="H122" i="47"/>
  <c r="J121" i="47"/>
  <c r="I121" i="47"/>
  <c r="H121" i="47"/>
  <c r="J120" i="47"/>
  <c r="I120" i="47"/>
  <c r="H120" i="47"/>
  <c r="J119" i="47"/>
  <c r="I119" i="47"/>
  <c r="H119" i="47"/>
  <c r="J118" i="47"/>
  <c r="I118" i="47"/>
  <c r="H118" i="47"/>
  <c r="J117" i="47"/>
  <c r="I117" i="47"/>
  <c r="H117" i="47"/>
  <c r="J116" i="47"/>
  <c r="I116" i="47"/>
  <c r="H116" i="47"/>
  <c r="J115" i="47"/>
  <c r="I115" i="47"/>
  <c r="H115" i="47"/>
  <c r="J114" i="47"/>
  <c r="I114" i="47"/>
  <c r="H114" i="47"/>
  <c r="J113" i="47"/>
  <c r="I113" i="47"/>
  <c r="H113" i="47"/>
  <c r="J112" i="47"/>
  <c r="I112" i="47"/>
  <c r="H112" i="47"/>
  <c r="J111" i="47"/>
  <c r="I111" i="47"/>
  <c r="H111" i="47"/>
  <c r="J110" i="47"/>
  <c r="I110" i="47"/>
  <c r="H110" i="47"/>
  <c r="J109" i="47"/>
  <c r="I109" i="47"/>
  <c r="H109" i="47"/>
  <c r="J108" i="47"/>
  <c r="I108" i="47"/>
  <c r="H108" i="47"/>
  <c r="J107" i="47"/>
  <c r="I107" i="47"/>
  <c r="H107" i="47"/>
  <c r="J106" i="47"/>
  <c r="I106" i="47"/>
  <c r="H106" i="47"/>
  <c r="J105" i="47"/>
  <c r="I105" i="47"/>
  <c r="H105" i="47"/>
  <c r="J104" i="47"/>
  <c r="I104" i="47"/>
  <c r="H104" i="47"/>
  <c r="J103" i="47"/>
  <c r="I103" i="47"/>
  <c r="H103" i="47"/>
  <c r="J102" i="47"/>
  <c r="I102" i="47"/>
  <c r="H102" i="47"/>
  <c r="J101" i="47"/>
  <c r="I101" i="47"/>
  <c r="H101" i="47"/>
  <c r="J100" i="47"/>
  <c r="I100" i="47"/>
  <c r="H100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J94" i="47"/>
  <c r="I94" i="47"/>
  <c r="H94" i="47"/>
  <c r="J93" i="47"/>
  <c r="I93" i="47"/>
  <c r="H93" i="47"/>
  <c r="J92" i="47"/>
  <c r="I92" i="47"/>
  <c r="H92" i="47"/>
  <c r="J91" i="47"/>
  <c r="I91" i="47"/>
  <c r="H91" i="47"/>
  <c r="J90" i="47"/>
  <c r="I90" i="47"/>
  <c r="H90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77" i="47"/>
  <c r="I77" i="47"/>
  <c r="H77" i="47"/>
  <c r="J76" i="47"/>
  <c r="I76" i="47"/>
  <c r="H76" i="47"/>
  <c r="J75" i="47"/>
  <c r="I75" i="47"/>
  <c r="H75" i="47"/>
  <c r="J74" i="47"/>
  <c r="I74" i="47"/>
  <c r="H74" i="47"/>
  <c r="J73" i="47"/>
  <c r="I73" i="47"/>
  <c r="H73" i="47"/>
  <c r="J72" i="47"/>
  <c r="I72" i="47"/>
  <c r="H72" i="47"/>
  <c r="J71" i="47"/>
  <c r="I71" i="47"/>
  <c r="H71" i="47"/>
  <c r="J70" i="47"/>
  <c r="I70" i="47"/>
  <c r="H70" i="47"/>
  <c r="J69" i="47"/>
  <c r="I69" i="47"/>
  <c r="H69" i="47"/>
  <c r="J68" i="47"/>
  <c r="I68" i="47"/>
  <c r="H68" i="47"/>
  <c r="J67" i="47"/>
  <c r="I67" i="47"/>
  <c r="H67" i="47"/>
  <c r="J66" i="47"/>
  <c r="I66" i="47"/>
  <c r="H66" i="47"/>
  <c r="J65" i="47"/>
  <c r="I65" i="47"/>
  <c r="H65" i="47"/>
  <c r="J64" i="47"/>
  <c r="I64" i="47"/>
  <c r="H64" i="47"/>
  <c r="J63" i="47"/>
  <c r="I63" i="47"/>
  <c r="H63" i="47"/>
  <c r="J62" i="47"/>
  <c r="I62" i="47"/>
  <c r="H62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53" i="47"/>
  <c r="I53" i="47"/>
  <c r="H53" i="47"/>
  <c r="J52" i="47"/>
  <c r="I52" i="47"/>
  <c r="H52" i="47"/>
  <c r="J51" i="47"/>
  <c r="I51" i="47"/>
  <c r="H51" i="47"/>
  <c r="J50" i="47"/>
  <c r="I50" i="47"/>
  <c r="H50" i="47"/>
  <c r="J49" i="47"/>
  <c r="I49" i="47"/>
  <c r="H49" i="47"/>
  <c r="J48" i="47"/>
  <c r="I48" i="47"/>
  <c r="H48" i="47"/>
  <c r="J47" i="47"/>
  <c r="I47" i="47"/>
  <c r="H47" i="47"/>
  <c r="J46" i="47"/>
  <c r="I46" i="47"/>
  <c r="H46" i="47"/>
  <c r="J45" i="47"/>
  <c r="I45" i="47"/>
  <c r="H45" i="47"/>
  <c r="J44" i="47"/>
  <c r="I44" i="47"/>
  <c r="H44" i="47"/>
  <c r="J43" i="47"/>
  <c r="I43" i="47"/>
  <c r="H43" i="47"/>
  <c r="J42" i="47"/>
  <c r="I42" i="47"/>
  <c r="H42" i="47"/>
  <c r="J41" i="47"/>
  <c r="I41" i="47"/>
  <c r="H41" i="47"/>
  <c r="J40" i="47"/>
  <c r="I40" i="47"/>
  <c r="H40" i="47"/>
  <c r="J39" i="47"/>
  <c r="I39" i="47"/>
  <c r="H39" i="47"/>
  <c r="J38" i="47"/>
  <c r="I38" i="47"/>
  <c r="H38" i="47"/>
  <c r="J37" i="47"/>
  <c r="I37" i="47"/>
  <c r="H37" i="47"/>
  <c r="J36" i="47"/>
  <c r="I36" i="47"/>
  <c r="H36" i="47"/>
  <c r="J35" i="47"/>
  <c r="I35" i="47"/>
  <c r="H35" i="47"/>
  <c r="J34" i="47"/>
  <c r="I34" i="47"/>
  <c r="H34" i="47"/>
  <c r="J33" i="47"/>
  <c r="I33" i="47"/>
  <c r="H33" i="47"/>
  <c r="J32" i="47"/>
  <c r="I32" i="47"/>
  <c r="H32" i="47"/>
  <c r="J31" i="47"/>
  <c r="I31" i="47"/>
  <c r="H31" i="47"/>
  <c r="J30" i="47"/>
  <c r="I30" i="47"/>
  <c r="H30" i="47"/>
  <c r="J29" i="47"/>
  <c r="I29" i="47"/>
  <c r="H29" i="47"/>
  <c r="J28" i="47"/>
  <c r="I28" i="47"/>
  <c r="H28" i="47"/>
  <c r="J27" i="47"/>
  <c r="I27" i="47"/>
  <c r="H27" i="47"/>
  <c r="J26" i="47"/>
  <c r="I26" i="47"/>
  <c r="H26" i="47"/>
  <c r="J25" i="47"/>
  <c r="I25" i="47"/>
  <c r="H25" i="47"/>
  <c r="J24" i="47"/>
  <c r="I24" i="47"/>
  <c r="H24" i="47"/>
  <c r="J23" i="47"/>
  <c r="I23" i="47"/>
  <c r="H23" i="47"/>
  <c r="J22" i="47"/>
  <c r="I22" i="47"/>
  <c r="H22" i="47"/>
  <c r="J21" i="47"/>
  <c r="I21" i="47"/>
  <c r="H21" i="47"/>
  <c r="J20" i="47"/>
  <c r="I20" i="47"/>
  <c r="H20" i="47"/>
  <c r="J19" i="47"/>
  <c r="I19" i="47"/>
  <c r="H19" i="47"/>
  <c r="J18" i="47"/>
  <c r="I18" i="47"/>
  <c r="H18" i="47"/>
  <c r="J17" i="47"/>
  <c r="I17" i="47"/>
  <c r="H17" i="47"/>
  <c r="J16" i="47"/>
  <c r="I16" i="47"/>
  <c r="H16" i="47"/>
  <c r="J15" i="47"/>
  <c r="I15" i="47"/>
  <c r="H15" i="47"/>
  <c r="J14" i="47"/>
  <c r="I14" i="47"/>
  <c r="H14" i="47"/>
  <c r="J13" i="47"/>
  <c r="I13" i="47"/>
  <c r="H13" i="47"/>
  <c r="J12" i="47"/>
  <c r="I12" i="47"/>
  <c r="H12" i="47"/>
  <c r="J11" i="47"/>
  <c r="I11" i="47"/>
  <c r="H11" i="47"/>
  <c r="F452" i="19"/>
  <c r="P181" i="47"/>
  <c r="O181" i="47"/>
  <c r="N181" i="47"/>
  <c r="M181" i="47"/>
  <c r="L181" i="47"/>
  <c r="Q10" i="47"/>
  <c r="R10" i="47" s="1"/>
  <c r="K10" i="47"/>
  <c r="J10" i="47"/>
  <c r="I10" i="47"/>
  <c r="H10" i="47"/>
  <c r="K180" i="47" l="1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 l="1"/>
  <c r="Q11" i="47" l="1"/>
  <c r="R11" i="47" l="1"/>
  <c r="Q15" i="47"/>
  <c r="Q14" i="47"/>
  <c r="Q13" i="47"/>
  <c r="Q12" i="47"/>
  <c r="G426" i="19" l="1"/>
  <c r="G431" i="19"/>
  <c r="G430" i="19"/>
  <c r="E439" i="19" l="1"/>
  <c r="F439" i="19" l="1"/>
  <c r="Q16" i="47" l="1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 l="1"/>
  <c r="E428" i="19" l="1"/>
  <c r="F428" i="19"/>
  <c r="R13" i="47" l="1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6" i="47"/>
  <c r="R91" i="47"/>
  <c r="R92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40" i="47"/>
  <c r="R141" i="47"/>
  <c r="R142" i="47"/>
  <c r="R143" i="47"/>
  <c r="R145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7" i="47"/>
  <c r="R88" i="47"/>
  <c r="R89" i="47"/>
  <c r="R90" i="47"/>
  <c r="R93" i="47"/>
  <c r="R94" i="47"/>
  <c r="R95" i="47"/>
  <c r="R96" i="47"/>
  <c r="R97" i="47"/>
  <c r="R98" i="47"/>
  <c r="R99" i="47"/>
  <c r="R114" i="47"/>
  <c r="R115" i="47"/>
  <c r="R116" i="47"/>
  <c r="R137" i="47"/>
  <c r="R138" i="47"/>
  <c r="R139" i="47"/>
  <c r="R144" i="47"/>
  <c r="R146" i="47"/>
  <c r="R147" i="47"/>
  <c r="R12" i="47" l="1"/>
  <c r="R181" i="47" s="1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181" i="47" l="1"/>
  <c r="Y181" i="47"/>
  <c r="Z181" i="47"/>
  <c r="AA181" i="47"/>
  <c r="X171" i="47" l="1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70" i="47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K11" i="47" l="1"/>
  <c r="AA11" i="47" l="1"/>
  <c r="Z11" i="47"/>
  <c r="Y11" i="47"/>
  <c r="X11" i="47"/>
  <c r="F481" i="19" l="1"/>
  <c r="F480" i="19"/>
  <c r="F479" i="19"/>
  <c r="G459" i="19"/>
  <c r="G458" i="19"/>
  <c r="F457" i="19"/>
  <c r="AB175" i="47" l="1"/>
  <c r="AB174" i="47"/>
  <c r="AB173" i="47"/>
  <c r="B175" i="47"/>
  <c r="AB172" i="47"/>
  <c r="B174" i="47"/>
  <c r="AB171" i="47"/>
  <c r="B173" i="47"/>
  <c r="B172" i="47"/>
  <c r="B171" i="47"/>
  <c r="AB170" i="47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E423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<sst xmlns="http://schemas.openxmlformats.org/spreadsheetml/2006/main" count="2736" uniqueCount="374">
  <si>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</si>
  <si>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</si>
  <si>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</si>
  <si>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</si>
  <si>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</si>
  <si>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</si>
  <si>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</si>
  <si>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</si>
  <si>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</si>
  <si>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</si>
  <si>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</si>
  <si>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</si>
  <si>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</si>
  <si>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</si>
  <si>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</si>
  <si>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</si>
  <si>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</si>
  <si>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</si>
  <si>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</si>
  <si>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</si>
  <si>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</si>
  <si>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</si>
  <si>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</si>
  <si>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</si>
  <si>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</si>
  <si>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</si>
  <si>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</si>
  <si>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</si>
  <si>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</si>
  <si>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</si>
  <si>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</si>
  <si>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</si>
  <si>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</si>
  <si>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</si>
  <si>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</si>
  <si>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</si>
  <si>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</si>
  <si>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</si>
  <si>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</si>
  <si>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</si>
  <si>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</si>
  <si>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</si>
  <si>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</si>
  <si>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</si>
  <si>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</si>
  <si>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</si>
  <si>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</si>
  <si>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</si>
  <si>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</si>
  <si>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</si>
  <si>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</si>
  <si>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</si>
  <si>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</si>
  <si>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</si>
  <si>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</si>
  <si>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</si>
  <si>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</si>
  <si>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</si>
  <si>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</si>
  <si>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</si>
  <si>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</si>
  <si>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</si>
  <si>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</si>
  <si>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</si>
  <si>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</si>
  <si>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</si>
  <si>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</si>
  <si>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</si>
  <si>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</si>
  <si>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</si>
  <si>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</si>
  <si>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</si>
  <si>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</si>
  <si>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</si>
  <si>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</si>
  <si>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</si>
  <si>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</si>
  <si>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</si>
  <si>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</si>
  <si>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</si>
  <si>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</si>
  <si>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</si>
  <si>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</si>
  <si>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</si>
  <si>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</si>
  <si>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</si>
  <si>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</si>
  <si>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</si>
  <si>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</si>
  <si>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</si>
  <si>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</si>
  <si>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</si>
  <si>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</si>
  <si>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</si>
  <si>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</si>
  <si>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</si>
  <si>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</si>
  <si>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</si>
  <si>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</si>
  <si>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</si>
  <si>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</si>
  <si>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</si>
  <si>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</si>
  <si>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</si>
  <si>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</si>
  <si>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</si>
  <si>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</si>
  <si>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</si>
  <si>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</si>
  <si>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</si>
  <si>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</si>
  <si>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</si>
  <si>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</si>
  <si>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</si>
  <si>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</si>
  <si>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</si>
  <si>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</si>
  <si>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</si>
  <si>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</si>
  <si>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</si>
  <si>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</si>
  <si>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</si>
  <si>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</si>
  <si>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</si>
  <si>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</si>
  <si>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</si>
  <si>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</si>
  <si>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</si>
  <si>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</si>
  <si>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</si>
  <si>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</si>
  <si>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</si>
  <si>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</si>
  <si>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</si>
  <si>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</si>
  <si>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</si>
  <si>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</si>
  <si>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</si>
  <si>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</si>
  <si>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</si>
  <si>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</si>
  <si>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</si>
  <si>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</si>
  <si>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</si>
  <si>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</si>
  <si>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</si>
  <si>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</si>
  <si>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</si>
  <si>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</si>
  <si>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</si>
  <si>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</si>
  <si>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</si>
  <si>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</si>
  <si>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</si>
  <si>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</si>
  <si>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</si>
  <si>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</si>
  <si>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</si>
  <si>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</si>
  <si>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</si>
  <si>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</si>
  <si>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</si>
  <si>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</si>
  <si>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</si>
  <si>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</si>
  <si>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</si>
  <si>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</si>
  <si>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</si>
  <si>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</si>
  <si>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</si>
  <si>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</si>
  <si>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</si>
  <si>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</si>
  <si>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</si>
  <si>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</si>
  <si>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</si>
  <si>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</si>
  <si>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</si>
  <si>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</si>
  <si>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</si>
  <si>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</si>
  <si>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</si>
  <si>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</si>
  <si>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</si>
  <si>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</si>
  <si>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</si>
  <si>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</si>
  <si>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</si>
  <si>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</si>
  <si>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</si>
  <si>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</si>
  <si>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</si>
  <si>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</si>
  <si>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</si>
  <si>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</si>
  <si>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</si>
  <si>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</si>
  <si>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</si>
  <si>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</si>
  <si>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</si>
  <si>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</si>
  <si>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</si>
  <si>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</si>
  <si>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</si>
  <si>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</si>
  <si>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</si>
  <si>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</si>
  <si>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</si>
  <si>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</si>
  <si>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</si>
  <si>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</si>
  <si>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</si>
  <si>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</si>
  <si>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</si>
  <si>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</si>
  <si>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</si>
  <si>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</si>
  <si>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</si>
  <si>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</si>
  <si>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</si>
  <si>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</si>
  <si>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</si>
  <si>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</si>
  <si>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</si>
  <si>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</si>
  <si>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</si>
  <si>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</si>
  <si>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</si>
  <si>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</si>
  <si>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</si>
  <si>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</si>
  <si>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</si>
  <si>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</si>
  <si>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</si>
  <si>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</si>
  <si>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</si>
  <si>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</si>
  <si>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</si>
  <si>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</si>
  <si>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</si>
  <si>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</si>
  <si>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</si>
  <si>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</si>
  <si>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</si>
  <si>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</si>
  <si>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</si>
  <si>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</si>
  <si>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</si>
  <si>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</si>
  <si>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</si>
  <si>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</si>
  <si>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</si>
  <si>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</si>
  <si>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</si>
  <si>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</si>
  <si>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</si>
  <si>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</si>
  <si>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</si>
  <si>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</si>
  <si>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</si>
  <si>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</si>
  <si>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</si>
  <si>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</si>
  <si>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</si>
  <si>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</si>
  <si>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</si>
  <si>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</si>
  <si>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</si>
  <si>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</si>
  <si>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</si>
  <si>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</si>
  <si>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</si>
  <si>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</si>
  <si>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</si>
  <si>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</si>
  <si>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</si>
  <si>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</si>
  <si>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</si>
  <si>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</si>
  <si>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</si>
  <si>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</si>
  <si>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</si>
  <si>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</si>
  <si>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</si>
  <si>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</si>
  <si>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</si>
  <si>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</si>
  <si>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</si>
  <si>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</si>
  <si>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</si>
  <si>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</si>
  <si>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</si>
  <si>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</si>
  <si>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</si>
  <si>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</si>
  <si>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</si>
  <si>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</si>
  <si>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</si>
  <si>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</si>
  <si>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</si>
  <si>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</si>
  <si>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</si>
  <si>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</si>
  <si>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</si>
  <si>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</si>
  <si>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</si>
  <si>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</si>
  <si>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</si>
  <si>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</si>
  <si>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</si>
  <si>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</si>
  <si>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</si>
  <si>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</si>
  <si>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</si>
  <si>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</si>
  <si>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</si>
  <si>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</si>
  <si>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</si>
  <si>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</si>
  <si>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</si>
  <si>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</si>
  <si>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</si>
  <si>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</si>
  <si>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</si>
  <si>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</si>
  <si>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ENERO 2024</t>
  </si>
  <si>
    <t>ENERO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</si>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</sst>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79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8" borderId="17" applyNumberFormat="0" applyAlignment="0" applyProtection="0"/>
    <xf numFmtId="0" fontId="53" fillId="9" borderId="18" applyNumberFormat="0" applyAlignment="0" applyProtection="0"/>
    <xf numFmtId="0" fontId="54" fillId="9" borderId="17" applyNumberFormat="0" applyAlignment="0" applyProtection="0"/>
    <xf numFmtId="0" fontId="55" fillId="0" borderId="19" applyNumberFormat="0" applyFill="0" applyAlignment="0" applyProtection="0"/>
    <xf numFmtId="0" fontId="56" fillId="10" borderId="20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5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5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5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5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5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60" fillId="0" borderId="0"/>
    <xf numFmtId="43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19" fillId="11" borderId="21" applyNumberFormat="0" applyFont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65" fillId="0" borderId="0"/>
    <xf numFmtId="0" fontId="18" fillId="11" borderId="21" applyNumberFormat="0" applyFont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6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67" fillId="0" borderId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69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70" fillId="0" borderId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9" fontId="22" fillId="0" borderId="0" applyFont="0" applyFill="0" applyBorder="0" applyAlignment="0" applyProtection="0"/>
    <xf numFmtId="0" fontId="5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2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2" fillId="0" borderId="0" applyFont="0" applyFill="0" applyBorder="0" applyAlignment="0" applyProtection="0"/>
  </cellStyleXfs>
  <cellXfs count="275">
    <xf numFmtId="0" fontId="0" fillId="0" borderId="0" xfId="0"/>
    <xf numFmtId="0" fontId="24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5" fillId="0" borderId="5" xfId="0" applyFont="1" applyBorder="1" applyAlignment="1">
      <alignment horizontal="center" vertical="center"/>
    </xf>
    <xf numFmtId="164" fontId="24" fillId="0" borderId="4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4" fillId="0" borderId="4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22" fillId="0" borderId="4" xfId="1" applyNumberFormat="1" applyFont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17" fontId="24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4" fontId="25" fillId="0" borderId="0" xfId="0" applyNumberFormat="1" applyFont="1" applyAlignment="1">
      <alignment horizontal="centerContinuous" vertical="center"/>
    </xf>
    <xf numFmtId="4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" fontId="33" fillId="0" borderId="4" xfId="2" applyNumberFormat="1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64" fontId="26" fillId="0" borderId="6" xfId="1" applyNumberFormat="1" applyFont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1" fontId="26" fillId="0" borderId="4" xfId="2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4" fontId="35" fillId="0" borderId="4" xfId="2" applyNumberFormat="1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4" fontId="33" fillId="0" borderId="9" xfId="2" applyNumberFormat="1" applyFont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4" fontId="36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6" fillId="0" borderId="6" xfId="1" applyNumberFormat="1" applyFont="1" applyBorder="1" applyAlignment="1">
      <alignment vertical="center"/>
    </xf>
    <xf numFmtId="164" fontId="37" fillId="0" borderId="4" xfId="1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43" fontId="29" fillId="0" borderId="4" xfId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4" fontId="35" fillId="0" borderId="9" xfId="2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" fontId="35" fillId="0" borderId="0" xfId="2" applyNumberFormat="1" applyFont="1" applyBorder="1" applyAlignment="1">
      <alignment vertical="center"/>
    </xf>
    <xf numFmtId="43" fontId="26" fillId="0" borderId="4" xfId="1" applyFont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43" fontId="22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164" fontId="26" fillId="0" borderId="6" xfId="1" applyNumberFormat="1" applyFont="1" applyFill="1" applyBorder="1" applyAlignment="1">
      <alignment vertical="center"/>
    </xf>
    <xf numFmtId="164" fontId="26" fillId="0" borderId="4" xfId="1" applyNumberFormat="1" applyFont="1" applyFill="1" applyBorder="1" applyAlignment="1">
      <alignment vertical="center"/>
    </xf>
    <xf numFmtId="0" fontId="43" fillId="4" borderId="11" xfId="3" applyNumberFormat="1" applyFont="1" applyFill="1" applyBorder="1" applyAlignment="1">
      <alignment horizontal="center" vertical="center" wrapText="1"/>
    </xf>
    <xf numFmtId="0" fontId="43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4" fillId="0" borderId="11" xfId="1" applyFont="1" applyFill="1" applyBorder="1"/>
    <xf numFmtId="43" fontId="45" fillId="0" borderId="11" xfId="1" applyFont="1" applyFill="1" applyBorder="1" applyAlignment="1">
      <alignment horizontal="right"/>
    </xf>
    <xf numFmtId="0" fontId="45" fillId="3" borderId="11" xfId="3" applyFont="1" applyFill="1" applyBorder="1"/>
    <xf numFmtId="4" fontId="45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6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2" fillId="0" borderId="0" xfId="0" applyNumberFormat="1" applyFont="1" applyAlignment="1">
      <alignment vertical="center"/>
    </xf>
    <xf numFmtId="0" fontId="26" fillId="3" borderId="6" xfId="0" applyFont="1" applyFill="1" applyBorder="1" applyAlignment="1">
      <alignment vertical="center"/>
    </xf>
    <xf numFmtId="164" fontId="26" fillId="3" borderId="4" xfId="1" applyNumberFormat="1" applyFont="1" applyFill="1" applyBorder="1" applyAlignment="1">
      <alignment vertical="center"/>
    </xf>
    <xf numFmtId="164" fontId="26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37" fillId="0" borderId="4" xfId="1" applyFont="1" applyBorder="1" applyAlignment="1">
      <alignment vertical="center"/>
    </xf>
    <xf numFmtId="43" fontId="22" fillId="0" borderId="0" xfId="1" applyFont="1" applyAlignment="1">
      <alignment horizontal="right" vertical="center"/>
    </xf>
    <xf numFmtId="43" fontId="26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3" fillId="4" borderId="13" xfId="3" applyNumberFormat="1" applyFont="1" applyFill="1" applyBorder="1" applyAlignment="1">
      <alignment horizontal="center" vertical="center"/>
    </xf>
    <xf numFmtId="43" fontId="44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43" fontId="22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4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2" fillId="0" borderId="0" xfId="0" applyFont="1"/>
    <xf numFmtId="49" fontId="22" fillId="0" borderId="0" xfId="0" applyNumberFormat="1" applyFont="1"/>
    <xf numFmtId="0" fontId="0" fillId="0" borderId="0" xfId="0"/>
    <xf numFmtId="4" fontId="0" fillId="0" borderId="0" xfId="0" applyNumberFormat="1"/>
    <xf numFmtId="4" fontId="26" fillId="0" borderId="4" xfId="2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0" fontId="68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24" fillId="2" borderId="29" xfId="0" applyFont="1" applyFill="1" applyBorder="1" applyAlignment="1">
      <alignment horizontal="centerContinuous" vertical="center"/>
    </xf>
    <xf numFmtId="0" fontId="26" fillId="0" borderId="26" xfId="0" applyFont="1" applyBorder="1" applyAlignment="1">
      <alignment horizontal="center" vertical="center" wrapText="1"/>
    </xf>
    <xf numFmtId="164" fontId="26" fillId="0" borderId="32" xfId="1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Continuous" vertical="center"/>
    </xf>
    <xf numFmtId="0" fontId="26" fillId="0" borderId="26" xfId="0" applyFont="1" applyBorder="1" applyAlignment="1">
      <alignment horizontal="left" vertical="center" wrapText="1"/>
    </xf>
    <xf numFmtId="43" fontId="26" fillId="0" borderId="4" xfId="1" applyNumberFormat="1" applyFont="1" applyFill="1" applyBorder="1" applyAlignment="1">
      <alignment vertical="center"/>
    </xf>
    <xf numFmtId="10" fontId="26" fillId="0" borderId="4" xfId="532" applyNumberFormat="1" applyFont="1" applyBorder="1" applyAlignment="1">
      <alignment vertical="center"/>
    </xf>
    <xf numFmtId="43" fontId="30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left" vertical="center"/>
    </xf>
    <xf numFmtId="165" fontId="26" fillId="0" borderId="4" xfId="2" applyNumberFormat="1" applyFont="1" applyBorder="1" applyAlignment="1">
      <alignment horizontal="right" vertical="center"/>
    </xf>
    <xf numFmtId="0" fontId="29" fillId="0" borderId="27" xfId="0" applyFont="1" applyBorder="1" applyAlignment="1">
      <alignment horizontal="centerContinuous" vertical="center"/>
    </xf>
    <xf numFmtId="43" fontId="29" fillId="0" borderId="33" xfId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43" fontId="29" fillId="0" borderId="6" xfId="1" applyFont="1" applyBorder="1" applyAlignment="1">
      <alignment vertical="center"/>
    </xf>
    <xf numFmtId="164" fontId="26" fillId="0" borderId="9" xfId="1" applyNumberFormat="1" applyFont="1" applyBorder="1" applyAlignment="1">
      <alignment horizontal="center" vertical="center" wrapText="1"/>
    </xf>
    <xf numFmtId="43" fontId="74" fillId="0" borderId="6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4" fontId="75" fillId="0" borderId="0" xfId="0" applyNumberFormat="1" applyFont="1" applyAlignment="1">
      <alignment horizontal="centerContinuous" vertical="center"/>
    </xf>
    <xf numFmtId="0" fontId="75" fillId="0" borderId="0" xfId="0" applyFont="1" applyAlignment="1">
      <alignment horizontal="centerContinuous" vertical="center"/>
    </xf>
    <xf numFmtId="4" fontId="75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1" fillId="0" borderId="4" xfId="2" applyNumberFormat="1" applyFont="1" applyBorder="1" applyAlignment="1">
      <alignment vertical="center"/>
    </xf>
    <xf numFmtId="43" fontId="26" fillId="0" borderId="0" xfId="1" applyFont="1" applyAlignment="1">
      <alignment horizontal="right" vertical="center"/>
    </xf>
    <xf numFmtId="4" fontId="26" fillId="0" borderId="4" xfId="1" applyNumberFormat="1" applyFont="1" applyBorder="1" applyAlignment="1">
      <alignment vertical="center"/>
    </xf>
    <xf numFmtId="0" fontId="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68" fillId="0" borderId="10" xfId="0" applyFont="1" applyBorder="1" applyAlignment="1">
      <alignment horizontal="justify" vertical="center"/>
    </xf>
    <xf numFmtId="0" fontId="40" fillId="0" borderId="0" xfId="72" applyFont="1" applyFill="1" applyBorder="1" applyAlignment="1">
      <alignment vertical="top"/>
    </xf>
    <xf numFmtId="0" fontId="41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/>
    <xf numFmtId="0" fontId="43" fillId="0" borderId="0" xfId="72" applyFont="1" applyFill="1" applyBorder="1"/>
    <xf numFmtId="0" fontId="42" fillId="0" borderId="0" xfId="72" applyFont="1" applyFill="1" applyBorder="1"/>
    <xf numFmtId="0" fontId="43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right"/>
    </xf>
    <xf numFmtId="0" fontId="46" fillId="0" borderId="8" xfId="72" applyFont="1" applyFill="1" applyBorder="1" applyAlignment="1">
      <alignment horizontal="center"/>
    </xf>
    <xf numFmtId="0" fontId="44" fillId="0" borderId="0" xfId="72" applyFont="1" applyFill="1" applyBorder="1"/>
    <xf numFmtId="0" fontId="46" fillId="0" borderId="2" xfId="72" applyFont="1" applyFill="1" applyBorder="1" applyAlignment="1">
      <alignment horizontal="center"/>
    </xf>
    <xf numFmtId="0" fontId="43" fillId="4" borderId="12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/>
    </xf>
    <xf numFmtId="0" fontId="43" fillId="4" borderId="24" xfId="72" applyNumberFormat="1" applyFont="1" applyFill="1" applyBorder="1" applyAlignment="1">
      <alignment horizontal="center" vertical="center"/>
    </xf>
    <xf numFmtId="0" fontId="45" fillId="3" borderId="9" xfId="72" applyFont="1" applyFill="1" applyBorder="1" applyAlignment="1">
      <alignment horizontal="center"/>
    </xf>
    <xf numFmtId="0" fontId="39" fillId="0" borderId="0" xfId="72" applyFont="1" applyBorder="1" applyAlignment="1">
      <alignment horizontal="center"/>
    </xf>
    <xf numFmtId="0" fontId="22" fillId="0" borderId="0" xfId="72" applyBorder="1" applyAlignment="1">
      <alignment horizontal="center"/>
    </xf>
    <xf numFmtId="4" fontId="45" fillId="3" borderId="9" xfId="72" applyNumberFormat="1" applyFont="1" applyFill="1" applyBorder="1" applyAlignment="1"/>
    <xf numFmtId="0" fontId="22" fillId="0" borderId="0" xfId="72" applyBorder="1" applyAlignment="1"/>
    <xf numFmtId="4" fontId="22" fillId="0" borderId="0" xfId="72" applyNumberFormat="1" applyBorder="1" applyAlignment="1"/>
    <xf numFmtId="0" fontId="22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4" fillId="0" borderId="10" xfId="0" applyNumberFormat="1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6" fillId="0" borderId="9" xfId="1" applyNumberFormat="1" applyFont="1" applyBorder="1" applyAlignment="1">
      <alignment vertical="center"/>
    </xf>
    <xf numFmtId="4" fontId="26" fillId="0" borderId="9" xfId="1" applyNumberFormat="1" applyFont="1" applyBorder="1" applyAlignment="1">
      <alignment vertical="center"/>
    </xf>
    <xf numFmtId="4" fontId="26" fillId="0" borderId="9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4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7" fillId="0" borderId="3" xfId="534" applyFont="1" applyFill="1" applyBorder="1"/>
    <xf numFmtId="164" fontId="78" fillId="0" borderId="4" xfId="1" applyNumberFormat="1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4" fontId="0" fillId="0" borderId="0" xfId="0" applyNumberFormat="1" applyAlignment="1"/>
    <xf numFmtId="4" fontId="33" fillId="0" borderId="4" xfId="2" applyNumberFormat="1" applyFont="1" applyFill="1" applyBorder="1" applyAlignment="1">
      <alignment vertical="center"/>
    </xf>
    <xf numFmtId="164" fontId="36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22" fillId="0" borderId="3" xfId="0" applyNumberFormat="1" applyFont="1" applyBorder="1"/>
    <xf numFmtId="0" fontId="0" fillId="3" borderId="0" xfId="0" applyFill="1" applyBorder="1" applyAlignment="1">
      <alignment horizontal="center" vertical="center" wrapText="1"/>
    </xf>
    <xf numFmtId="43" fontId="22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43" fontId="79" fillId="0" borderId="0" xfId="1" applyFont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4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1" fillId="0" borderId="0" xfId="72" applyFont="1" applyFill="1" applyBorder="1" applyAlignment="1">
      <alignment horizontal="center" vertical="center"/>
    </xf>
    <xf numFmtId="0" fontId="73" fillId="0" borderId="0" xfId="72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41" fillId="0" borderId="8" xfId="72" applyFont="1" applyFill="1" applyBorder="1" applyAlignment="1">
      <alignment horizontal="center"/>
    </xf>
  </cellXfs>
  <cellStyles count="579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2" xfId="60"/>
    <cellStyle name="20% - Énfasis1 2 2" xfId="402"/>
    <cellStyle name="20% - Énfasis1 2 3" xfId="232"/>
    <cellStyle name="20% - Énfasis1 2 4" xfId="566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2" xfId="62"/>
    <cellStyle name="20% - Énfasis2 2 2" xfId="404"/>
    <cellStyle name="20% - Énfasis2 2 3" xfId="234"/>
    <cellStyle name="20% - Énfasis2 2 4" xfId="568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2" xfId="64"/>
    <cellStyle name="20% - Énfasis3 2 2" xfId="406"/>
    <cellStyle name="20% - Énfasis3 2 3" xfId="236"/>
    <cellStyle name="20% - Énfasis3 2 4" xfId="570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2" xfId="66"/>
    <cellStyle name="20% - Énfasis4 2 2" xfId="408"/>
    <cellStyle name="20% - Énfasis4 2 3" xfId="238"/>
    <cellStyle name="20% - Énfasis4 2 4" xfId="572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2" xfId="68"/>
    <cellStyle name="20% - Énfasis5 2 2" xfId="410"/>
    <cellStyle name="20% - Énfasis5 2 3" xfId="240"/>
    <cellStyle name="20% - Énfasis5 2 4" xfId="574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2" xfId="70"/>
    <cellStyle name="20% - Énfasis6 2 2" xfId="412"/>
    <cellStyle name="20% - Énfasis6 2 3" xfId="242"/>
    <cellStyle name="20% - Énfasis6 2 4" xfId="576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2" xfId="61"/>
    <cellStyle name="40% - Énfasis1 2 2" xfId="403"/>
    <cellStyle name="40% - Énfasis1 2 3" xfId="233"/>
    <cellStyle name="40% - Énfasis1 2 4" xfId="567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2" xfId="63"/>
    <cellStyle name="40% - Énfasis2 2 2" xfId="405"/>
    <cellStyle name="40% - Énfasis2 2 3" xfId="235"/>
    <cellStyle name="40% - Énfasis2 2 4" xfId="569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2" xfId="65"/>
    <cellStyle name="40% - Énfasis3 2 2" xfId="407"/>
    <cellStyle name="40% - Énfasis3 2 3" xfId="237"/>
    <cellStyle name="40% - Énfasis3 2 4" xfId="571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2" xfId="67"/>
    <cellStyle name="40% - Énfasis4 2 2" xfId="409"/>
    <cellStyle name="40% - Énfasis4 2 3" xfId="239"/>
    <cellStyle name="40% - Énfasis4 2 4" xfId="573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2" xfId="69"/>
    <cellStyle name="40% - Énfasis5 2 2" xfId="411"/>
    <cellStyle name="40% - Énfasis5 2 3" xfId="241"/>
    <cellStyle name="40% - Énfasis5 2 4" xfId="575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2" xfId="71"/>
    <cellStyle name="40% - Énfasis6 2 2" xfId="413"/>
    <cellStyle name="40% - Énfasis6 2 3" xfId="243"/>
    <cellStyle name="40% - Énfasis6 2 4" xfId="577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2" xfId="43"/>
    <cellStyle name="Notas 2 2" xfId="393"/>
    <cellStyle name="Notas 2 3" xfId="223"/>
    <cellStyle name="Notas 2 4" xfId="565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A412" zoomScale="90" zoomScaleNormal="90" workbookViewId="0">
      <selection activeCell="K443" sqref="K443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2" t="s">
        <v>27</v>
      </c>
      <c r="C1" s="262"/>
      <c r="D1" s="262"/>
      <c r="E1" s="262"/>
      <c r="F1" s="262"/>
      <c r="G1" s="262"/>
    </row>
    <row r="2" spans="2:13" ht="15.75" hidden="1" x14ac:dyDescent="0.2">
      <c r="B2" s="262" t="s">
        <v>26</v>
      </c>
      <c r="C2" s="262"/>
      <c r="D2" s="262"/>
      <c r="E2" s="262"/>
      <c r="F2" s="262"/>
      <c r="G2" s="262"/>
    </row>
    <row r="3" spans="2:13" hidden="1" x14ac:dyDescent="0.2">
      <c r="B3" s="263" t="s">
        <v>28</v>
      </c>
      <c r="C3" s="263"/>
      <c r="D3" s="263"/>
      <c r="E3" s="263"/>
      <c r="F3" s="263"/>
      <c r="G3" s="263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8" t="s">
        <v>42</v>
      </c>
      <c r="D11" s="259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8" t="s">
        <v>45</v>
      </c>
      <c r="D16" s="259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0" t="s">
        <v>30</v>
      </c>
      <c r="D25" s="259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8" t="s">
        <v>39</v>
      </c>
      <c r="D36" s="259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8" t="s">
        <v>38</v>
      </c>
      <c r="D47" s="259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0" t="s">
        <v>1</v>
      </c>
      <c r="D60" s="259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64"/>
      <c r="D74" s="264"/>
      <c r="E74" s="264"/>
      <c r="F74" s="264"/>
      <c r="G74" s="264"/>
    </row>
    <row r="75" spans="1:13" hidden="1" x14ac:dyDescent="0.2">
      <c r="C75" s="263" t="s">
        <v>8</v>
      </c>
      <c r="D75" s="263"/>
      <c r="E75" s="263" t="s">
        <v>9</v>
      </c>
      <c r="F75" s="263"/>
      <c r="G75" s="263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7" t="s">
        <v>41</v>
      </c>
      <c r="D79" s="257"/>
      <c r="E79" s="265" t="s">
        <v>40</v>
      </c>
      <c r="F79" s="265"/>
      <c r="G79" s="265"/>
    </row>
    <row r="80" spans="1:13" ht="15" hidden="1" x14ac:dyDescent="0.2">
      <c r="D80" s="76" t="s">
        <v>101</v>
      </c>
      <c r="E80" s="265" t="s">
        <v>117</v>
      </c>
      <c r="F80" s="265"/>
      <c r="G80" s="265"/>
    </row>
    <row r="81" spans="2:13" ht="15" hidden="1" x14ac:dyDescent="0.2">
      <c r="D81" s="84" t="s">
        <v>100</v>
      </c>
      <c r="E81" s="263" t="s">
        <v>102</v>
      </c>
      <c r="F81" s="263"/>
      <c r="G81" s="263"/>
    </row>
    <row r="82" spans="2:13" hidden="1" x14ac:dyDescent="0.2"/>
    <row r="83" spans="2:13" ht="15.75" hidden="1" x14ac:dyDescent="0.2">
      <c r="B83" s="262" t="s">
        <v>27</v>
      </c>
      <c r="C83" s="262"/>
      <c r="D83" s="262"/>
      <c r="E83" s="262"/>
      <c r="F83" s="262"/>
      <c r="G83" s="262"/>
    </row>
    <row r="84" spans="2:13" ht="15.75" hidden="1" x14ac:dyDescent="0.2">
      <c r="B84" s="262" t="s">
        <v>26</v>
      </c>
      <c r="C84" s="262"/>
      <c r="D84" s="262"/>
      <c r="E84" s="262"/>
      <c r="F84" s="262"/>
      <c r="G84" s="262"/>
    </row>
    <row r="85" spans="2:13" hidden="1" x14ac:dyDescent="0.2">
      <c r="B85" s="263" t="s">
        <v>28</v>
      </c>
      <c r="C85" s="263"/>
      <c r="D85" s="263"/>
      <c r="E85" s="263"/>
      <c r="F85" s="263"/>
      <c r="G85" s="263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8" t="s">
        <v>42</v>
      </c>
      <c r="D93" s="259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8" t="s">
        <v>45</v>
      </c>
      <c r="D98" s="259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0" t="s">
        <v>30</v>
      </c>
      <c r="D107" s="259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8" t="s">
        <v>39</v>
      </c>
      <c r="D118" s="259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8" t="s">
        <v>38</v>
      </c>
      <c r="D129" s="259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0" t="s">
        <v>1</v>
      </c>
      <c r="D142" s="259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64"/>
      <c r="D154" s="264"/>
      <c r="E154" s="264"/>
      <c r="F154" s="264"/>
      <c r="G154" s="264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63" t="s">
        <v>8</v>
      </c>
      <c r="D156" s="263"/>
      <c r="E156" s="263" t="s">
        <v>9</v>
      </c>
      <c r="F156" s="263"/>
      <c r="G156" s="263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7" t="s">
        <v>41</v>
      </c>
      <c r="D160" s="257"/>
      <c r="E160" s="265" t="s">
        <v>40</v>
      </c>
      <c r="F160" s="265"/>
      <c r="G160" s="265"/>
    </row>
    <row r="161" spans="2:13" ht="15" hidden="1" x14ac:dyDescent="0.2">
      <c r="D161" s="84" t="s">
        <v>101</v>
      </c>
      <c r="E161" s="265" t="s">
        <v>117</v>
      </c>
      <c r="F161" s="265"/>
      <c r="G161" s="265"/>
    </row>
    <row r="162" spans="2:13" ht="15" hidden="1" x14ac:dyDescent="0.2">
      <c r="D162" s="84" t="s">
        <v>100</v>
      </c>
      <c r="E162" s="263" t="s">
        <v>102</v>
      </c>
      <c r="F162" s="263"/>
      <c r="G162" s="263"/>
    </row>
    <row r="163" spans="2:13" ht="15" hidden="1" x14ac:dyDescent="0.2">
      <c r="D163" s="76"/>
      <c r="E163" s="5"/>
      <c r="F163" s="261"/>
      <c r="G163" s="261"/>
    </row>
    <row r="164" spans="2:13" ht="15.75" hidden="1" x14ac:dyDescent="0.2">
      <c r="B164" s="262" t="s">
        <v>27</v>
      </c>
      <c r="C164" s="262"/>
      <c r="D164" s="262"/>
      <c r="E164" s="262"/>
      <c r="F164" s="262"/>
      <c r="G164" s="262"/>
    </row>
    <row r="165" spans="2:13" ht="15.75" hidden="1" x14ac:dyDescent="0.2">
      <c r="B165" s="262" t="s">
        <v>26</v>
      </c>
      <c r="C165" s="262"/>
      <c r="D165" s="262"/>
      <c r="E165" s="262"/>
      <c r="F165" s="262"/>
      <c r="G165" s="262"/>
    </row>
    <row r="166" spans="2:13" hidden="1" x14ac:dyDescent="0.2">
      <c r="B166" s="263" t="s">
        <v>28</v>
      </c>
      <c r="C166" s="263"/>
      <c r="D166" s="263"/>
      <c r="E166" s="263"/>
      <c r="F166" s="263"/>
      <c r="G166" s="263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8" t="s">
        <v>42</v>
      </c>
      <c r="D174" s="259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8" t="s">
        <v>45</v>
      </c>
      <c r="D179" s="259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0" t="s">
        <v>30</v>
      </c>
      <c r="D188" s="259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8" t="s">
        <v>39</v>
      </c>
      <c r="D199" s="259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8" t="s">
        <v>38</v>
      </c>
      <c r="D210" s="259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0" t="s">
        <v>1</v>
      </c>
      <c r="D223" s="259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64"/>
      <c r="D235" s="264"/>
      <c r="E235" s="264"/>
      <c r="F235" s="264"/>
      <c r="G235" s="264"/>
    </row>
    <row r="236" spans="1:13" hidden="1" x14ac:dyDescent="0.2">
      <c r="C236" s="263" t="s">
        <v>8</v>
      </c>
      <c r="D236" s="263"/>
      <c r="E236" s="263" t="s">
        <v>9</v>
      </c>
      <c r="F236" s="263"/>
      <c r="G236" s="263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7" t="s">
        <v>41</v>
      </c>
      <c r="D240" s="257"/>
      <c r="E240" s="265" t="s">
        <v>40</v>
      </c>
      <c r="F240" s="265"/>
      <c r="G240" s="265"/>
    </row>
    <row r="241" spans="2:10" ht="15" hidden="1" x14ac:dyDescent="0.2">
      <c r="D241" s="84" t="s">
        <v>101</v>
      </c>
      <c r="E241" s="265" t="s">
        <v>117</v>
      </c>
      <c r="F241" s="265"/>
      <c r="G241" s="265"/>
    </row>
    <row r="242" spans="2:10" ht="15" hidden="1" x14ac:dyDescent="0.2">
      <c r="D242" s="84" t="s">
        <v>100</v>
      </c>
      <c r="E242" s="263" t="s">
        <v>102</v>
      </c>
      <c r="F242" s="263"/>
      <c r="G242" s="263"/>
    </row>
    <row r="243" spans="2:10" hidden="1" x14ac:dyDescent="0.2"/>
    <row r="244" spans="2:10" ht="15" hidden="1" x14ac:dyDescent="0.2">
      <c r="D244" s="86"/>
      <c r="E244" s="5"/>
      <c r="F244" s="261"/>
      <c r="G244" s="261"/>
    </row>
    <row r="245" spans="2:10" ht="15.75" hidden="1" x14ac:dyDescent="0.2">
      <c r="B245" s="262" t="s">
        <v>27</v>
      </c>
      <c r="C245" s="262"/>
      <c r="D245" s="262"/>
      <c r="E245" s="262"/>
      <c r="F245" s="262"/>
      <c r="G245" s="262"/>
    </row>
    <row r="246" spans="2:10" ht="15.75" hidden="1" x14ac:dyDescent="0.2">
      <c r="B246" s="262" t="s">
        <v>26</v>
      </c>
      <c r="C246" s="262"/>
      <c r="D246" s="262"/>
      <c r="E246" s="262"/>
      <c r="F246" s="262"/>
      <c r="G246" s="262"/>
    </row>
    <row r="247" spans="2:10" hidden="1" x14ac:dyDescent="0.2">
      <c r="B247" s="263" t="s">
        <v>28</v>
      </c>
      <c r="C247" s="263"/>
      <c r="D247" s="263"/>
      <c r="E247" s="263"/>
      <c r="F247" s="263"/>
      <c r="G247" s="263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8" t="s">
        <v>42</v>
      </c>
      <c r="D255" s="259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8" t="s">
        <v>45</v>
      </c>
      <c r="D260" s="259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0" t="s">
        <v>30</v>
      </c>
      <c r="D269" s="259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8" t="s">
        <v>39</v>
      </c>
      <c r="D280" s="259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8" t="s">
        <v>38</v>
      </c>
      <c r="D291" s="259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0" t="s">
        <v>1</v>
      </c>
      <c r="D304" s="259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64"/>
      <c r="D316" s="264"/>
      <c r="E316" s="264"/>
      <c r="F316" s="264"/>
      <c r="G316" s="264"/>
    </row>
    <row r="317" spans="2:7" hidden="1" x14ac:dyDescent="0.2">
      <c r="C317" s="263" t="s">
        <v>8</v>
      </c>
      <c r="D317" s="263"/>
      <c r="E317" s="263" t="s">
        <v>9</v>
      </c>
      <c r="F317" s="263"/>
      <c r="G317" s="263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7" t="s">
        <v>41</v>
      </c>
      <c r="D319" s="257"/>
      <c r="E319" s="265" t="s">
        <v>40</v>
      </c>
      <c r="F319" s="265"/>
      <c r="G319" s="265"/>
    </row>
    <row r="320" spans="2:7" ht="15" hidden="1" x14ac:dyDescent="0.2">
      <c r="D320" s="86" t="s">
        <v>101</v>
      </c>
      <c r="E320" s="265" t="s">
        <v>117</v>
      </c>
      <c r="F320" s="265"/>
      <c r="G320" s="265"/>
    </row>
    <row r="321" spans="2:7" ht="15" hidden="1" x14ac:dyDescent="0.2">
      <c r="D321" s="86" t="s">
        <v>100</v>
      </c>
      <c r="E321" s="263" t="s">
        <v>102</v>
      </c>
      <c r="F321" s="263"/>
      <c r="G321" s="263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1"/>
      <c r="G326" s="261"/>
    </row>
    <row r="327" spans="2:7" ht="15.75" hidden="1" x14ac:dyDescent="0.2">
      <c r="B327" s="262" t="s">
        <v>27</v>
      </c>
      <c r="C327" s="262"/>
      <c r="D327" s="262"/>
      <c r="E327" s="262"/>
      <c r="F327" s="262"/>
      <c r="G327" s="262"/>
    </row>
    <row r="328" spans="2:7" ht="15.75" hidden="1" x14ac:dyDescent="0.2">
      <c r="B328" s="262" t="s">
        <v>26</v>
      </c>
      <c r="C328" s="262"/>
      <c r="D328" s="262"/>
      <c r="E328" s="262"/>
      <c r="F328" s="262"/>
      <c r="G328" s="262"/>
    </row>
    <row r="329" spans="2:7" hidden="1" x14ac:dyDescent="0.2">
      <c r="B329" s="263" t="s">
        <v>28</v>
      </c>
      <c r="C329" s="263"/>
      <c r="D329" s="263"/>
      <c r="E329" s="263"/>
      <c r="F329" s="263"/>
      <c r="G329" s="263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8" t="s">
        <v>42</v>
      </c>
      <c r="D337" s="259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8" t="s">
        <v>45</v>
      </c>
      <c r="D342" s="259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0" t="s">
        <v>30</v>
      </c>
      <c r="D351" s="259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8" t="s">
        <v>39</v>
      </c>
      <c r="D362" s="259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8" t="s">
        <v>38</v>
      </c>
      <c r="D373" s="259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0" t="s">
        <v>1</v>
      </c>
      <c r="D386" s="259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64"/>
      <c r="D398" s="264"/>
      <c r="E398" s="264"/>
      <c r="F398" s="264"/>
      <c r="G398" s="264"/>
    </row>
    <row r="399" spans="2:7" hidden="1" x14ac:dyDescent="0.2">
      <c r="C399" s="263" t="s">
        <v>8</v>
      </c>
      <c r="D399" s="263"/>
      <c r="E399" s="263" t="s">
        <v>9</v>
      </c>
      <c r="F399" s="263"/>
      <c r="G399" s="263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7" t="s">
        <v>41</v>
      </c>
      <c r="D403" s="257"/>
      <c r="E403" s="265" t="s">
        <v>40</v>
      </c>
      <c r="F403" s="265"/>
      <c r="G403" s="265"/>
    </row>
    <row r="404" spans="2:7" ht="15" hidden="1" x14ac:dyDescent="0.2">
      <c r="D404" s="112" t="s">
        <v>101</v>
      </c>
      <c r="E404" s="265" t="s">
        <v>117</v>
      </c>
      <c r="F404" s="265"/>
      <c r="G404" s="265"/>
    </row>
    <row r="405" spans="2:7" ht="15" hidden="1" x14ac:dyDescent="0.2">
      <c r="D405" s="112" t="s">
        <v>100</v>
      </c>
      <c r="E405" s="263" t="s">
        <v>102</v>
      </c>
      <c r="F405" s="263"/>
      <c r="G405" s="263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1"/>
      <c r="G412" s="261"/>
    </row>
    <row r="413" spans="2:7" ht="15.75" x14ac:dyDescent="0.2">
      <c r="B413" s="262" t="s">
        <v>27</v>
      </c>
      <c r="C413" s="262"/>
      <c r="D413" s="262"/>
      <c r="E413" s="262"/>
      <c r="F413" s="262"/>
      <c r="G413" s="262"/>
    </row>
    <row r="414" spans="2:7" ht="15.75" x14ac:dyDescent="0.2">
      <c r="B414" s="262" t="s">
        <v>26</v>
      </c>
      <c r="C414" s="262"/>
      <c r="D414" s="262"/>
      <c r="E414" s="262"/>
      <c r="F414" s="262"/>
      <c r="G414" s="262"/>
    </row>
    <row r="415" spans="2:7" x14ac:dyDescent="0.2">
      <c r="B415" s="263" t="s">
        <v>28</v>
      </c>
      <c r="C415" s="263"/>
      <c r="D415" s="263"/>
      <c r="E415" s="263"/>
      <c r="F415" s="263"/>
      <c r="G415" s="263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40" t="s">
        <v>325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ENERO 2024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617218622.63999999</v>
      </c>
      <c r="F421" s="4">
        <f>F423+F428</f>
        <v>56652433.939999998</v>
      </c>
      <c r="G421" s="4">
        <f>G423+G428</f>
        <v>673871056.58000004</v>
      </c>
    </row>
    <row r="422" spans="2:13" x14ac:dyDescent="0.2">
      <c r="B422" s="35"/>
      <c r="C422" s="44"/>
      <c r="D422" s="44"/>
      <c r="E422" s="36"/>
      <c r="F422" s="36"/>
      <c r="G422" s="36"/>
      <c r="J422" s="246"/>
    </row>
    <row r="423" spans="2:13" ht="28.15" customHeight="1" x14ac:dyDescent="0.2">
      <c r="B423" s="59" t="s">
        <v>12</v>
      </c>
      <c r="C423" s="258" t="s">
        <v>42</v>
      </c>
      <c r="D423" s="259"/>
      <c r="E423" s="60">
        <f>E425+E426</f>
        <v>592485401.62</v>
      </c>
      <c r="F423" s="60">
        <f>F425+F426</f>
        <v>54804170</v>
      </c>
      <c r="G423" s="60">
        <f>G425+G426</f>
        <v>647289571.62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6"/>
    </row>
    <row r="426" spans="2:13" x14ac:dyDescent="0.2">
      <c r="B426" s="33"/>
      <c r="C426" s="71" t="s">
        <v>37</v>
      </c>
      <c r="D426" s="89" t="s">
        <v>11</v>
      </c>
      <c r="E426" s="91">
        <v>592485401.62</v>
      </c>
      <c r="F426" s="91">
        <v>54804170</v>
      </c>
      <c r="G426" s="39">
        <f>F426+E426</f>
        <v>647289571.62</v>
      </c>
    </row>
    <row r="427" spans="2:13" x14ac:dyDescent="0.2">
      <c r="B427" s="35"/>
      <c r="C427" s="44"/>
      <c r="D427" s="44"/>
      <c r="E427" s="238"/>
      <c r="F427" s="36"/>
      <c r="G427" s="36"/>
    </row>
    <row r="428" spans="2:13" ht="15" x14ac:dyDescent="0.2">
      <c r="B428" s="59" t="s">
        <v>13</v>
      </c>
      <c r="C428" s="258" t="s">
        <v>45</v>
      </c>
      <c r="D428" s="259"/>
      <c r="E428" s="239">
        <f>E430+E431</f>
        <v>24733221.02</v>
      </c>
      <c r="F428" s="58">
        <f>F430+F431</f>
        <v>1848263.94</v>
      </c>
      <c r="G428" s="58">
        <f>G430+G431</f>
        <v>26581484.960000001</v>
      </c>
    </row>
    <row r="429" spans="2:13" x14ac:dyDescent="0.2">
      <c r="B429" s="35"/>
      <c r="C429" s="44"/>
      <c r="D429" s="44"/>
      <c r="E429" s="238"/>
      <c r="F429" s="36"/>
      <c r="G429" s="36"/>
    </row>
    <row r="430" spans="2:13" x14ac:dyDescent="0.2">
      <c r="B430" s="87"/>
      <c r="C430" s="88" t="s">
        <v>43</v>
      </c>
      <c r="D430" s="89" t="s">
        <v>10</v>
      </c>
      <c r="E430" s="90">
        <v>1367952.24</v>
      </c>
      <c r="F430" s="90">
        <v>16562.439999999999</v>
      </c>
      <c r="G430" s="91">
        <f>+E430+F430</f>
        <v>1384514.68</v>
      </c>
      <c r="I430" s="8"/>
      <c r="L430" s="253"/>
      <c r="M430" s="250"/>
    </row>
    <row r="431" spans="2:13" x14ac:dyDescent="0.2">
      <c r="B431" s="87"/>
      <c r="C431" s="88" t="s">
        <v>44</v>
      </c>
      <c r="D431" s="89" t="s">
        <v>11</v>
      </c>
      <c r="E431" s="90">
        <v>23365268.780000001</v>
      </c>
      <c r="F431" s="90">
        <v>1831701.5</v>
      </c>
      <c r="G431" s="91">
        <f>+E431+F431</f>
        <v>25196970.280000001</v>
      </c>
      <c r="I431" s="8"/>
      <c r="L431" s="253"/>
      <c r="M431" s="250"/>
    </row>
    <row r="432" spans="2:13" x14ac:dyDescent="0.2">
      <c r="B432" s="35"/>
      <c r="C432" s="44"/>
      <c r="D432" s="44"/>
      <c r="E432" s="36"/>
      <c r="F432" s="36"/>
      <c r="G432" s="36"/>
      <c r="L432" s="153"/>
      <c r="M432" s="153"/>
    </row>
    <row r="433" spans="2:13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  <c r="I433" s="153"/>
      <c r="L433" s="153"/>
      <c r="M433" s="153"/>
    </row>
    <row r="434" spans="2:13" x14ac:dyDescent="0.2">
      <c r="B434" s="51"/>
      <c r="C434" s="52"/>
      <c r="D434" s="52"/>
      <c r="E434" s="53"/>
      <c r="F434" s="53"/>
      <c r="G434" s="53"/>
      <c r="I434" s="153"/>
      <c r="L434" s="153"/>
      <c r="M434" s="153"/>
    </row>
    <row r="435" spans="2:13" ht="15" x14ac:dyDescent="0.2">
      <c r="B435" s="45" t="s">
        <v>31</v>
      </c>
      <c r="C435" s="23"/>
      <c r="D435" s="24"/>
      <c r="E435" s="25">
        <f>E437+E463+E450</f>
        <v>0</v>
      </c>
      <c r="F435" s="25">
        <f>F437+F463+F450</f>
        <v>0</v>
      </c>
      <c r="G435" s="25">
        <f>G437+G463+G450</f>
        <v>0</v>
      </c>
      <c r="I435" s="250"/>
      <c r="L435" s="251"/>
      <c r="M435" s="153"/>
    </row>
    <row r="436" spans="2:13" x14ac:dyDescent="0.2">
      <c r="B436" s="35"/>
      <c r="C436" s="44"/>
      <c r="D436" s="44"/>
      <c r="E436" s="36"/>
      <c r="F436" s="36"/>
      <c r="G436" s="36"/>
      <c r="I436" s="153"/>
    </row>
    <row r="437" spans="2:13" ht="15" x14ac:dyDescent="0.2">
      <c r="B437" s="59" t="s">
        <v>14</v>
      </c>
      <c r="C437" s="260" t="s">
        <v>30</v>
      </c>
      <c r="D437" s="259"/>
      <c r="E437" s="58">
        <f>E439+E444</f>
        <v>0</v>
      </c>
      <c r="F437" s="58">
        <f>F439+F444</f>
        <v>0</v>
      </c>
      <c r="G437" s="58">
        <f>G439+G444</f>
        <v>0</v>
      </c>
      <c r="I437" s="250"/>
      <c r="L437" s="143"/>
    </row>
    <row r="438" spans="2:13" x14ac:dyDescent="0.2">
      <c r="B438" s="35"/>
      <c r="C438" s="62"/>
      <c r="D438" s="62"/>
      <c r="E438" s="36"/>
      <c r="F438" s="36"/>
      <c r="G438" s="36"/>
      <c r="I438" s="251"/>
    </row>
    <row r="439" spans="2:13" ht="13.5" x14ac:dyDescent="0.2">
      <c r="B439" s="33"/>
      <c r="C439" s="46" t="s">
        <v>16</v>
      </c>
      <c r="D439" s="46" t="s">
        <v>1</v>
      </c>
      <c r="E439" s="61">
        <f>SUM(E440:E442)</f>
        <v>0</v>
      </c>
      <c r="F439" s="39">
        <f>SUM(F440:F442)</f>
        <v>0</v>
      </c>
      <c r="G439" s="39">
        <f>G440+G441+G442</f>
        <v>0</v>
      </c>
      <c r="I439" s="252"/>
    </row>
    <row r="440" spans="2:13" x14ac:dyDescent="0.2">
      <c r="B440" s="33"/>
      <c r="C440" s="46"/>
      <c r="D440" s="47" t="s">
        <v>2</v>
      </c>
      <c r="E440" s="61">
        <v>0</v>
      </c>
      <c r="F440" s="39">
        <v>0</v>
      </c>
      <c r="G440" s="39">
        <f>F440+E440</f>
        <v>0</v>
      </c>
      <c r="I440" s="250"/>
      <c r="K440" s="110"/>
    </row>
    <row r="441" spans="2:13" x14ac:dyDescent="0.2">
      <c r="B441" s="33"/>
      <c r="C441" s="46"/>
      <c r="D441" s="47" t="s">
        <v>3</v>
      </c>
      <c r="E441" s="39">
        <v>0</v>
      </c>
      <c r="F441" s="39">
        <v>0</v>
      </c>
      <c r="G441" s="39">
        <f>F441+E441</f>
        <v>0</v>
      </c>
      <c r="I441" s="153"/>
    </row>
    <row r="442" spans="2:13" x14ac:dyDescent="0.2">
      <c r="B442" s="33"/>
      <c r="C442" s="46"/>
      <c r="D442" s="47" t="s">
        <v>4</v>
      </c>
      <c r="E442" s="61">
        <v>0</v>
      </c>
      <c r="F442" s="39">
        <v>0</v>
      </c>
      <c r="G442" s="39">
        <f>F442+E442</f>
        <v>0</v>
      </c>
      <c r="I442" s="153"/>
    </row>
    <row r="443" spans="2:13" x14ac:dyDescent="0.2">
      <c r="B443" s="35"/>
      <c r="C443" s="62"/>
      <c r="D443" s="62"/>
      <c r="E443" s="182"/>
      <c r="F443" s="182"/>
      <c r="G443" s="182"/>
      <c r="I443" s="153"/>
    </row>
    <row r="444" spans="2:13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0</v>
      </c>
      <c r="G444" s="61">
        <f>SUM(G445:G448)</f>
        <v>0</v>
      </c>
      <c r="I444" s="153"/>
    </row>
    <row r="445" spans="2:13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  <c r="I445" s="153"/>
    </row>
    <row r="446" spans="2:13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  <c r="I446" s="153"/>
    </row>
    <row r="447" spans="2:13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3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8" t="s">
        <v>39</v>
      </c>
      <c r="D450" s="259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>
        <v>0</v>
      </c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>
        <v>0</v>
      </c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8" t="s">
        <v>38</v>
      </c>
      <c r="D463" s="259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183">
        <v>0</v>
      </c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183">
        <v>0</v>
      </c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61">
        <f>SUM(F471:F473)</f>
        <v>0</v>
      </c>
      <c r="G470" s="61">
        <f>E470+F470</f>
        <v>0</v>
      </c>
    </row>
    <row r="471" spans="2:7" x14ac:dyDescent="0.2">
      <c r="B471" s="3"/>
      <c r="C471" s="48"/>
      <c r="D471" s="47" t="s">
        <v>3</v>
      </c>
      <c r="E471" s="39">
        <v>0</v>
      </c>
      <c r="F471" s="39">
        <v>0</v>
      </c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>
        <v>0</v>
      </c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0</v>
      </c>
      <c r="F475" s="25">
        <f>F477+F483</f>
        <v>0</v>
      </c>
      <c r="G475" s="25">
        <f>G477+G483</f>
        <v>0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60" t="s">
        <v>1</v>
      </c>
      <c r="D477" s="259"/>
      <c r="E477" s="222">
        <f>E479+E480+E481</f>
        <v>0</v>
      </c>
      <c r="F477" s="58">
        <f>F479+F480+F481</f>
        <v>0</v>
      </c>
      <c r="G477" s="58">
        <f>G479+G480+G481</f>
        <v>0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0</v>
      </c>
      <c r="F479" s="142">
        <f>SUM(F466,F453,F440)</f>
        <v>0</v>
      </c>
      <c r="G479" s="142">
        <f>F479+E479</f>
        <v>0</v>
      </c>
    </row>
    <row r="480" spans="2:7" x14ac:dyDescent="0.2">
      <c r="B480" s="33"/>
      <c r="C480" s="46" t="s">
        <v>3</v>
      </c>
      <c r="D480" s="47"/>
      <c r="E480" s="142">
        <f>SUM(E467+E454+E441)</f>
        <v>0</v>
      </c>
      <c r="F480" s="142">
        <f>SUM(F467+F454+F441)</f>
        <v>0</v>
      </c>
      <c r="G480" s="142">
        <f>F480+E480</f>
        <v>0</v>
      </c>
    </row>
    <row r="481" spans="1:7" x14ac:dyDescent="0.2">
      <c r="B481" s="33"/>
      <c r="C481" s="46" t="s">
        <v>4</v>
      </c>
      <c r="D481" s="47"/>
      <c r="E481" s="142">
        <f>SUM(E468+E455+E442)</f>
        <v>0</v>
      </c>
      <c r="F481" s="142">
        <f>SUM(F468+F455+F442)</f>
        <v>0</v>
      </c>
      <c r="G481" s="142">
        <f>F481+E481</f>
        <v>0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0</v>
      </c>
      <c r="F483" s="223">
        <f>F484+F486+F487+F485</f>
        <v>0</v>
      </c>
      <c r="G483" s="224">
        <f>F483+E483</f>
        <v>0</v>
      </c>
    </row>
    <row r="484" spans="1:7" x14ac:dyDescent="0.2">
      <c r="B484" s="59"/>
      <c r="C484" s="47" t="s">
        <v>2</v>
      </c>
      <c r="D484" s="49"/>
      <c r="E484" s="184">
        <f>SUM(E458,E445)</f>
        <v>0</v>
      </c>
      <c r="F484" s="184">
        <f>SUM(F458,F445)</f>
        <v>0</v>
      </c>
      <c r="G484" s="184">
        <f>SUM(G458,G445)</f>
        <v>0</v>
      </c>
    </row>
    <row r="485" spans="1:7" x14ac:dyDescent="0.2">
      <c r="B485" s="59"/>
      <c r="C485" s="47" t="s">
        <v>3</v>
      </c>
      <c r="D485" s="49"/>
      <c r="E485" s="184">
        <f t="shared" ref="E485:G487" si="6">SUM(E471,E459,E446)</f>
        <v>0</v>
      </c>
      <c r="F485" s="184">
        <f t="shared" si="6"/>
        <v>0</v>
      </c>
      <c r="G485" s="184">
        <f t="shared" si="6"/>
        <v>0</v>
      </c>
    </row>
    <row r="486" spans="1:7" x14ac:dyDescent="0.2">
      <c r="B486" s="33"/>
      <c r="C486" s="46" t="s">
        <v>6</v>
      </c>
      <c r="D486" s="47"/>
      <c r="E486" s="142">
        <f t="shared" si="6"/>
        <v>0</v>
      </c>
      <c r="F486" s="142">
        <f t="shared" si="6"/>
        <v>0</v>
      </c>
      <c r="G486" s="142">
        <f t="shared" si="6"/>
        <v>0</v>
      </c>
    </row>
    <row r="487" spans="1:7" x14ac:dyDescent="0.2">
      <c r="B487" s="33"/>
      <c r="C487" s="46" t="s">
        <v>7</v>
      </c>
      <c r="D487" s="47"/>
      <c r="E487" s="142">
        <f t="shared" si="6"/>
        <v>0</v>
      </c>
      <c r="F487" s="142">
        <f t="shared" si="6"/>
        <v>0</v>
      </c>
      <c r="G487" s="142">
        <f t="shared" si="6"/>
        <v>0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617218622.63999999</v>
      </c>
      <c r="F489" s="68">
        <f>F421-F435</f>
        <v>56652433.939999998</v>
      </c>
      <c r="G489" s="68">
        <f>G421-G435</f>
        <v>673871056.58000004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54"/>
      <c r="D491" s="254"/>
      <c r="E491" s="254"/>
      <c r="F491" s="254"/>
      <c r="G491" s="254"/>
    </row>
    <row r="492" spans="1:7" x14ac:dyDescent="0.2">
      <c r="B492" s="9"/>
      <c r="C492" s="247"/>
      <c r="D492" s="247"/>
      <c r="E492" s="247"/>
      <c r="F492" s="247"/>
      <c r="G492" s="247"/>
    </row>
    <row r="493" spans="1:7" x14ac:dyDescent="0.2">
      <c r="B493" s="9"/>
      <c r="C493" s="244"/>
      <c r="D493" s="244"/>
      <c r="E493" s="244"/>
      <c r="F493" s="244"/>
      <c r="G493" s="244"/>
    </row>
    <row r="494" spans="1:7" x14ac:dyDescent="0.2">
      <c r="A494" s="245"/>
      <c r="B494" s="9"/>
      <c r="C494" s="243"/>
      <c r="D494" s="243"/>
      <c r="E494" s="243"/>
      <c r="F494" s="243"/>
      <c r="G494" s="243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57" t="s">
        <v>41</v>
      </c>
      <c r="D497" s="257"/>
      <c r="E497" s="255" t="s">
        <v>40</v>
      </c>
      <c r="F497" s="255"/>
      <c r="G497" s="255"/>
    </row>
    <row r="498" spans="3:7" x14ac:dyDescent="0.2">
      <c r="D498" s="178" t="s">
        <v>146</v>
      </c>
      <c r="E498" s="255" t="s">
        <v>200</v>
      </c>
      <c r="F498" s="255"/>
      <c r="G498" s="255"/>
    </row>
    <row r="499" spans="3:7" x14ac:dyDescent="0.2">
      <c r="D499" s="178" t="s">
        <v>199</v>
      </c>
      <c r="E499" s="256" t="s">
        <v>201</v>
      </c>
      <c r="F499" s="256"/>
      <c r="G499" s="256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C491:G491"/>
    <mergeCell ref="E498:G498"/>
    <mergeCell ref="E499:G499"/>
    <mergeCell ref="C497:D497"/>
    <mergeCell ref="E497:G4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topLeftCell="A7" workbookViewId="0">
      <selection activeCell="K450" sqref="K450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8" t="s">
        <v>52</v>
      </c>
      <c r="C1" s="268"/>
      <c r="D1" s="268"/>
      <c r="E1" s="268"/>
      <c r="F1" s="268"/>
      <c r="G1" s="268"/>
    </row>
    <row r="2" spans="2:13" ht="15.75" x14ac:dyDescent="0.2">
      <c r="B2" s="268" t="s">
        <v>53</v>
      </c>
      <c r="C2" s="268"/>
      <c r="D2" s="268"/>
      <c r="E2" s="268"/>
      <c r="F2" s="268"/>
      <c r="G2" s="268"/>
    </row>
    <row r="3" spans="2:13" ht="18.75" customHeight="1" x14ac:dyDescent="0.2">
      <c r="B3" s="269" t="s">
        <v>202</v>
      </c>
      <c r="C3" s="269"/>
      <c r="D3" s="269"/>
      <c r="E3" s="269"/>
      <c r="F3" s="269"/>
      <c r="G3" s="269"/>
    </row>
    <row r="4" spans="2:13" x14ac:dyDescent="0.2">
      <c r="B4" s="269"/>
      <c r="C4" s="269"/>
      <c r="D4" s="269"/>
      <c r="E4" s="269"/>
      <c r="F4" s="269"/>
      <c r="G4" s="269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1" t="s">
        <v>325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0" t="str">
        <f>CONCATENATE("CIFRAS DEL MES DE ",G6)</f>
        <v>CIFRAS DEL MES DE ENERO 2024</v>
      </c>
      <c r="D8" s="271"/>
      <c r="E8" s="271"/>
      <c r="F8" s="271"/>
      <c r="G8" s="272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54804170</v>
      </c>
      <c r="D13" s="91">
        <f>SUM(Tlalpan!F437)</f>
        <v>0</v>
      </c>
      <c r="E13" s="160">
        <f>C13-D13</f>
        <v>54804170</v>
      </c>
      <c r="F13" s="161">
        <f>IFERROR(+D13/C13, 0)</f>
        <v>0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1848263.94</v>
      </c>
      <c r="D15" s="91">
        <f>SUM(Tlalpan!F463)</f>
        <v>0</v>
      </c>
      <c r="E15" s="160">
        <f>C15-D15</f>
        <v>1848263.94</v>
      </c>
      <c r="F15" s="161">
        <f>IFERROR(+D15/C15, 0)</f>
        <v>0</v>
      </c>
      <c r="G15" s="162" t="s">
        <v>288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0" t="s">
        <v>210</v>
      </c>
      <c r="D18" s="271"/>
      <c r="E18" s="271"/>
      <c r="F18" s="271"/>
      <c r="G18" s="273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647289571.62</v>
      </c>
      <c r="D23" s="91">
        <f>SUM(Tlalpan!G437)</f>
        <v>0</v>
      </c>
      <c r="E23" s="91">
        <f>C23-D23</f>
        <v>647289571.62</v>
      </c>
      <c r="F23" s="161">
        <f>IFERROR(+D23/C23, 0)</f>
        <v>0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26581484.960000001</v>
      </c>
      <c r="D25" s="91">
        <f>SUM(Tlalpan!G463)</f>
        <v>0</v>
      </c>
      <c r="E25" s="91">
        <f>C25-D25</f>
        <v>26581484.960000001</v>
      </c>
      <c r="F25" s="161">
        <f>IFERROR(+D25/C25, 0)</f>
        <v>0</v>
      </c>
      <c r="G25" s="162" t="s">
        <v>288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64"/>
      <c r="C27" s="264"/>
      <c r="D27" s="264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6" t="s">
        <v>211</v>
      </c>
      <c r="C33" s="266"/>
      <c r="D33" s="266"/>
      <c r="E33" s="266"/>
      <c r="F33" s="267" t="s">
        <v>212</v>
      </c>
      <c r="G33" s="257"/>
    </row>
    <row r="34" spans="2:7" ht="12.75" customHeight="1" x14ac:dyDescent="0.2">
      <c r="B34" s="266"/>
      <c r="C34" s="266"/>
      <c r="D34" s="266"/>
      <c r="E34" s="266"/>
      <c r="F34" s="257"/>
      <c r="G34" s="257"/>
    </row>
    <row r="35" spans="2:7" ht="27.75" customHeight="1" x14ac:dyDescent="0.2">
      <c r="B35" s="266"/>
      <c r="C35" s="266"/>
      <c r="D35" s="266"/>
      <c r="E35" s="266"/>
      <c r="F35" s="257"/>
      <c r="G35" s="257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31"/>
  <sheetViews>
    <sheetView zoomScaleNormal="100" workbookViewId="0">
      <selection activeCell="K450" sqref="K450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42578125" style="140" customWidth="1"/>
    <col min="4" max="4" width="12.140625" style="140" customWidth="1"/>
    <col min="5" max="5" width="8" style="140" customWidth="1"/>
    <col min="6" max="6" width="14.140625" style="140" customWidth="1"/>
    <col min="7" max="7" width="11.710937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6.85546875" style="140" customWidth="1"/>
    <col min="14" max="14" width="13.4257812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326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2024</v>
      </c>
    </row>
    <row r="7" spans="1:34" ht="15.75" x14ac:dyDescent="0.25">
      <c r="A7" s="196"/>
      <c r="B7" s="197" t="s">
        <v>50</v>
      </c>
      <c r="C7" s="197" t="s">
        <v>50</v>
      </c>
      <c r="D7" s="274" t="s">
        <v>151</v>
      </c>
      <c r="E7" s="274"/>
      <c r="F7" s="274"/>
      <c r="G7" s="274"/>
      <c r="H7" s="274"/>
      <c r="I7" s="274"/>
      <c r="J7" s="274"/>
      <c r="K7" s="274"/>
      <c r="L7" s="274"/>
      <c r="M7" s="274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ht="15" x14ac:dyDescent="0.25">
      <c r="A10" s="196"/>
      <c r="B10" s="204"/>
      <c r="C10" s="232" t="s">
        <v>152</v>
      </c>
      <c r="D10" s="232" t="s">
        <v>295</v>
      </c>
      <c r="E10" s="232" t="s">
        <v>327</v>
      </c>
      <c r="F10" s="232" t="s">
        <v>218</v>
      </c>
      <c r="G10" s="232"/>
      <c r="H10" s="234" t="str">
        <f t="shared" ref="H10" si="0">+MID(F10,1,4)</f>
        <v>2111</v>
      </c>
      <c r="I10" s="234" t="str">
        <f t="shared" ref="I10" si="1">+MID(F10,5,1)</f>
        <v>1</v>
      </c>
      <c r="J10" s="234" t="str">
        <f t="shared" ref="J10" si="2">+MID(F10,6,1)</f>
        <v>1</v>
      </c>
      <c r="K10" s="234" t="str">
        <f t="shared" ref="K10" si="3">+MID(F10,7,2)</f>
        <v>00</v>
      </c>
      <c r="L10" s="233">
        <v>5000000</v>
      </c>
      <c r="M10" s="233">
        <v>5000000</v>
      </c>
      <c r="N10" s="248">
        <v>0</v>
      </c>
      <c r="O10" s="233">
        <v>0</v>
      </c>
      <c r="P10" s="233">
        <v>0</v>
      </c>
      <c r="Q10" s="233">
        <f t="shared" ref="Q10" si="4">+O10+P10</f>
        <v>0</v>
      </c>
      <c r="R10" s="233">
        <f t="shared" ref="R10" si="5">+Q10</f>
        <v>0</v>
      </c>
      <c r="S10" s="249"/>
      <c r="T10" s="249"/>
      <c r="U10" s="249"/>
      <c r="V10" s="249"/>
      <c r="W10" s="249"/>
    </row>
    <row r="11" spans="1:34" s="229" customFormat="1" ht="15" x14ac:dyDescent="0.25">
      <c r="A11" s="196"/>
      <c r="B11" s="226" t="str">
        <f>+CONCATENATE(D11,E11,F11,G11)</f>
        <v>242218E18815O44021111100</v>
      </c>
      <c r="C11" s="232" t="s">
        <v>152</v>
      </c>
      <c r="D11" s="232" t="s">
        <v>294</v>
      </c>
      <c r="E11" s="232" t="s">
        <v>328</v>
      </c>
      <c r="F11" s="232" t="s">
        <v>218</v>
      </c>
      <c r="G11" s="232"/>
      <c r="H11" s="234" t="str">
        <f t="shared" ref="H11:H74" si="6">+MID(F11,1,4)</f>
        <v>2111</v>
      </c>
      <c r="I11" s="234" t="str">
        <f t="shared" ref="I11:I74" si="7">+MID(F11,5,1)</f>
        <v>1</v>
      </c>
      <c r="J11" s="234" t="str">
        <f t="shared" ref="J11:J74" si="8">+MID(F11,6,1)</f>
        <v>1</v>
      </c>
      <c r="K11" s="234" t="str">
        <f t="shared" ref="K11" si="9">+MID(F11,7,2)</f>
        <v>00</v>
      </c>
      <c r="L11" s="233">
        <v>30987</v>
      </c>
      <c r="M11" s="233">
        <v>30987</v>
      </c>
      <c r="N11" s="248">
        <v>0</v>
      </c>
      <c r="O11" s="233">
        <v>0</v>
      </c>
      <c r="P11" s="233">
        <v>0</v>
      </c>
      <c r="Q11" s="233">
        <f>+O11+P11</f>
        <v>0</v>
      </c>
      <c r="R11" s="233">
        <f>+Q11</f>
        <v>0</v>
      </c>
      <c r="S11" s="227" t="s">
        <v>153</v>
      </c>
      <c r="T11" s="227" t="s">
        <v>154</v>
      </c>
      <c r="U11" s="227" t="s">
        <v>218</v>
      </c>
      <c r="V11" s="227"/>
      <c r="W11" s="228"/>
      <c r="X11" s="229" t="b">
        <f t="shared" ref="X11:X65" si="10">+S11=D11</f>
        <v>0</v>
      </c>
      <c r="Y11" s="229" t="b">
        <f t="shared" ref="Y11:Y65" si="11">+T11=E11</f>
        <v>0</v>
      </c>
      <c r="Z11" s="229" t="b">
        <f t="shared" ref="Z11:Z65" si="12">+U11=F11</f>
        <v>1</v>
      </c>
      <c r="AA11" s="229" t="b">
        <f t="shared" ref="AA11" si="13">+V11=G11</f>
        <v>1</v>
      </c>
      <c r="AB11" s="230">
        <f t="shared" ref="AB11:AB14" si="14">Q11-W11</f>
        <v>0</v>
      </c>
      <c r="AE11" s="231">
        <f t="shared" ref="AE11:AE66" si="15">L11-M11</f>
        <v>0</v>
      </c>
      <c r="AG11" s="236"/>
      <c r="AH11" s="231"/>
    </row>
    <row r="12" spans="1:34" s="229" customFormat="1" ht="15" x14ac:dyDescent="0.25">
      <c r="A12" s="196"/>
      <c r="B12" s="226"/>
      <c r="C12" s="232" t="s">
        <v>152</v>
      </c>
      <c r="D12" s="232" t="s">
        <v>295</v>
      </c>
      <c r="E12" s="232" t="s">
        <v>327</v>
      </c>
      <c r="F12" s="232" t="s">
        <v>219</v>
      </c>
      <c r="G12" s="232"/>
      <c r="H12" s="234" t="str">
        <f t="shared" si="6"/>
        <v>2121</v>
      </c>
      <c r="I12" s="234" t="str">
        <f t="shared" si="7"/>
        <v>1</v>
      </c>
      <c r="J12" s="234" t="str">
        <f t="shared" si="8"/>
        <v>1</v>
      </c>
      <c r="K12" s="234" t="str">
        <f t="shared" ref="K12" si="16">+MID(F12,7,2)</f>
        <v>00</v>
      </c>
      <c r="L12" s="233">
        <v>150000</v>
      </c>
      <c r="M12" s="233">
        <v>150000</v>
      </c>
      <c r="N12" s="248">
        <v>0</v>
      </c>
      <c r="O12" s="233">
        <v>0</v>
      </c>
      <c r="P12" s="233">
        <v>0</v>
      </c>
      <c r="Q12" s="233">
        <f>+O12+P12</f>
        <v>0</v>
      </c>
      <c r="R12" s="233">
        <f t="shared" ref="R12:R72" si="17">+Q12</f>
        <v>0</v>
      </c>
      <c r="S12" s="227" t="s">
        <v>153</v>
      </c>
      <c r="T12" s="227" t="s">
        <v>286</v>
      </c>
      <c r="U12" s="227" t="s">
        <v>218</v>
      </c>
      <c r="V12" s="227"/>
      <c r="W12" s="228"/>
      <c r="X12" s="229" t="b">
        <f t="shared" si="10"/>
        <v>0</v>
      </c>
      <c r="Y12" s="229" t="b">
        <f t="shared" si="11"/>
        <v>0</v>
      </c>
      <c r="Z12" s="229" t="b">
        <f t="shared" si="12"/>
        <v>0</v>
      </c>
      <c r="AA12" s="229" t="b">
        <f t="shared" ref="AA12:AA13" si="18">+V12=G12</f>
        <v>1</v>
      </c>
      <c r="AB12" s="230"/>
      <c r="AE12" s="231">
        <f t="shared" si="15"/>
        <v>0</v>
      </c>
      <c r="AG12" s="236"/>
      <c r="AH12" s="231"/>
    </row>
    <row r="13" spans="1:34" s="229" customFormat="1" ht="15" x14ac:dyDescent="0.25">
      <c r="A13" s="196"/>
      <c r="B13" s="226" t="str">
        <f>+CONCATENATE(D14,E14,F14,G14)</f>
        <v>221313M00115O24021411100</v>
      </c>
      <c r="C13" s="232" t="s">
        <v>152</v>
      </c>
      <c r="D13" s="232" t="s">
        <v>292</v>
      </c>
      <c r="E13" s="232" t="s">
        <v>328</v>
      </c>
      <c r="F13" s="232" t="s">
        <v>219</v>
      </c>
      <c r="G13" s="232"/>
      <c r="H13" s="234" t="str">
        <f t="shared" si="6"/>
        <v>2121</v>
      </c>
      <c r="I13" s="234" t="str">
        <f t="shared" si="7"/>
        <v>1</v>
      </c>
      <c r="J13" s="234" t="str">
        <f t="shared" si="8"/>
        <v>1</v>
      </c>
      <c r="K13" s="234" t="str">
        <f t="shared" ref="K13:K76" si="19">+MID(F13,7,2)</f>
        <v>00</v>
      </c>
      <c r="L13" s="233">
        <v>156787</v>
      </c>
      <c r="M13" s="233">
        <v>156787</v>
      </c>
      <c r="N13" s="248">
        <v>0</v>
      </c>
      <c r="O13" s="233">
        <v>0</v>
      </c>
      <c r="P13" s="233">
        <v>0</v>
      </c>
      <c r="Q13" s="233">
        <f>+O13+P13</f>
        <v>0</v>
      </c>
      <c r="R13" s="233">
        <f t="shared" si="17"/>
        <v>0</v>
      </c>
      <c r="S13" s="227" t="s">
        <v>155</v>
      </c>
      <c r="T13" s="227" t="s">
        <v>154</v>
      </c>
      <c r="U13" s="227" t="s">
        <v>218</v>
      </c>
      <c r="V13" s="227"/>
      <c r="W13" s="228"/>
      <c r="X13" s="229" t="b">
        <f t="shared" si="10"/>
        <v>0</v>
      </c>
      <c r="Y13" s="229" t="b">
        <f t="shared" si="11"/>
        <v>0</v>
      </c>
      <c r="Z13" s="229" t="b">
        <f t="shared" si="12"/>
        <v>0</v>
      </c>
      <c r="AA13" s="229" t="b">
        <f t="shared" si="18"/>
        <v>1</v>
      </c>
      <c r="AB13" s="230">
        <f t="shared" si="14"/>
        <v>0</v>
      </c>
      <c r="AE13" s="231">
        <f t="shared" si="15"/>
        <v>0</v>
      </c>
      <c r="AG13" s="236"/>
      <c r="AH13" s="231"/>
    </row>
    <row r="14" spans="1:34" s="229" customFormat="1" ht="15" x14ac:dyDescent="0.25">
      <c r="A14" s="196"/>
      <c r="B14" s="226" t="str">
        <f>+CONCATENATE(D18,E18,F18,G18)</f>
        <v>263320E19815O44021511100</v>
      </c>
      <c r="C14" s="232" t="s">
        <v>152</v>
      </c>
      <c r="D14" s="232" t="s">
        <v>295</v>
      </c>
      <c r="E14" s="232" t="s">
        <v>327</v>
      </c>
      <c r="F14" s="232" t="s">
        <v>221</v>
      </c>
      <c r="G14" s="232"/>
      <c r="H14" s="234" t="str">
        <f t="shared" si="6"/>
        <v>2141</v>
      </c>
      <c r="I14" s="234" t="str">
        <f t="shared" si="7"/>
        <v>1</v>
      </c>
      <c r="J14" s="234" t="str">
        <f t="shared" si="8"/>
        <v>1</v>
      </c>
      <c r="K14" s="234" t="str">
        <f t="shared" si="19"/>
        <v>00</v>
      </c>
      <c r="L14" s="233">
        <v>2000000</v>
      </c>
      <c r="M14" s="233">
        <v>2000000</v>
      </c>
      <c r="N14" s="248">
        <v>0</v>
      </c>
      <c r="O14" s="233">
        <v>0</v>
      </c>
      <c r="P14" s="233">
        <v>0</v>
      </c>
      <c r="Q14" s="233">
        <f>+O14+P14</f>
        <v>0</v>
      </c>
      <c r="R14" s="233">
        <f t="shared" si="17"/>
        <v>0</v>
      </c>
      <c r="S14" s="227" t="s">
        <v>153</v>
      </c>
      <c r="T14" s="227" t="s">
        <v>169</v>
      </c>
      <c r="U14" s="227" t="s">
        <v>219</v>
      </c>
      <c r="V14" s="227"/>
      <c r="W14" s="228"/>
      <c r="X14" s="229" t="b">
        <f t="shared" si="10"/>
        <v>0</v>
      </c>
      <c r="Y14" s="229" t="b">
        <f t="shared" si="11"/>
        <v>0</v>
      </c>
      <c r="Z14" s="229" t="b">
        <f t="shared" si="12"/>
        <v>0</v>
      </c>
      <c r="AA14" s="229" t="b">
        <f t="shared" ref="AA14:AA36" si="20">+V14=G14</f>
        <v>1</v>
      </c>
      <c r="AB14" s="230">
        <f t="shared" si="14"/>
        <v>0</v>
      </c>
      <c r="AE14" s="231">
        <f t="shared" si="15"/>
        <v>0</v>
      </c>
      <c r="AG14" s="236"/>
      <c r="AH14" s="231"/>
    </row>
    <row r="15" spans="1:34" s="229" customFormat="1" ht="15" x14ac:dyDescent="0.25">
      <c r="A15" s="196"/>
      <c r="B15" s="226" t="str">
        <f>+CONCATENATE(D19,E19,F19,G19)</f>
        <v>221063E20015O34021521100</v>
      </c>
      <c r="C15" s="232" t="s">
        <v>152</v>
      </c>
      <c r="D15" s="232" t="s">
        <v>141</v>
      </c>
      <c r="E15" s="232" t="s">
        <v>327</v>
      </c>
      <c r="F15" s="232" t="s">
        <v>222</v>
      </c>
      <c r="G15" s="232"/>
      <c r="H15" s="234" t="str">
        <f t="shared" si="6"/>
        <v>2151</v>
      </c>
      <c r="I15" s="234" t="str">
        <f t="shared" si="7"/>
        <v>1</v>
      </c>
      <c r="J15" s="234" t="str">
        <f t="shared" si="8"/>
        <v>1</v>
      </c>
      <c r="K15" s="234" t="str">
        <f t="shared" si="19"/>
        <v>00</v>
      </c>
      <c r="L15" s="233">
        <v>600000</v>
      </c>
      <c r="M15" s="233">
        <v>600000</v>
      </c>
      <c r="N15" s="248">
        <v>0</v>
      </c>
      <c r="O15" s="233">
        <v>0</v>
      </c>
      <c r="P15" s="233">
        <v>0</v>
      </c>
      <c r="Q15" s="233">
        <f>+O15+P15</f>
        <v>0</v>
      </c>
      <c r="R15" s="233">
        <f t="shared" si="17"/>
        <v>0</v>
      </c>
      <c r="S15" s="227" t="s">
        <v>153</v>
      </c>
      <c r="T15" s="227" t="s">
        <v>154</v>
      </c>
      <c r="U15" s="227" t="s">
        <v>219</v>
      </c>
      <c r="V15" s="227"/>
      <c r="W15" s="228"/>
      <c r="X15" s="229" t="b">
        <f t="shared" si="10"/>
        <v>0</v>
      </c>
      <c r="Y15" s="229" t="b">
        <f t="shared" si="11"/>
        <v>0</v>
      </c>
      <c r="Z15" s="229" t="b">
        <f t="shared" si="12"/>
        <v>0</v>
      </c>
      <c r="AA15" s="229" t="b">
        <f t="shared" si="20"/>
        <v>1</v>
      </c>
      <c r="AB15" s="230">
        <f t="shared" ref="AB15:AB20" si="21">Q16-W15</f>
        <v>0</v>
      </c>
      <c r="AE15" s="231">
        <f t="shared" si="15"/>
        <v>0</v>
      </c>
      <c r="AG15" s="236"/>
      <c r="AH15" s="231"/>
    </row>
    <row r="16" spans="1:34" s="229" customFormat="1" ht="14.25" customHeight="1" x14ac:dyDescent="0.25">
      <c r="A16" s="196"/>
      <c r="B16" s="226" t="str">
        <f>+CONCATENATE(D44,E44,F44,G44)</f>
        <v>226321E18715OG4025211100</v>
      </c>
      <c r="C16" s="232" t="s">
        <v>152</v>
      </c>
      <c r="D16" s="232" t="s">
        <v>295</v>
      </c>
      <c r="E16" s="232" t="s">
        <v>329</v>
      </c>
      <c r="F16" s="232" t="s">
        <v>222</v>
      </c>
      <c r="G16" s="232"/>
      <c r="H16" s="234" t="str">
        <f t="shared" si="6"/>
        <v>2151</v>
      </c>
      <c r="I16" s="234" t="str">
        <f t="shared" si="7"/>
        <v>1</v>
      </c>
      <c r="J16" s="234" t="str">
        <f t="shared" si="8"/>
        <v>1</v>
      </c>
      <c r="K16" s="234" t="str">
        <f t="shared" si="19"/>
        <v>00</v>
      </c>
      <c r="L16" s="233">
        <v>10000</v>
      </c>
      <c r="M16" s="233">
        <v>10000</v>
      </c>
      <c r="N16" s="248">
        <v>0</v>
      </c>
      <c r="O16" s="233">
        <v>0</v>
      </c>
      <c r="P16" s="233">
        <v>0</v>
      </c>
      <c r="Q16" s="233">
        <f t="shared" ref="Q16:Q72" si="22">+O16+P16</f>
        <v>0</v>
      </c>
      <c r="R16" s="233">
        <f t="shared" si="17"/>
        <v>0</v>
      </c>
      <c r="S16" s="227" t="s">
        <v>156</v>
      </c>
      <c r="T16" s="227" t="s">
        <v>217</v>
      </c>
      <c r="U16" s="227" t="s">
        <v>219</v>
      </c>
      <c r="V16" s="227"/>
      <c r="W16" s="228"/>
      <c r="X16" s="229" t="b">
        <f t="shared" si="10"/>
        <v>0</v>
      </c>
      <c r="Y16" s="229" t="b">
        <f t="shared" si="11"/>
        <v>0</v>
      </c>
      <c r="Z16" s="229" t="b">
        <f t="shared" si="12"/>
        <v>0</v>
      </c>
      <c r="AA16" s="229" t="b">
        <f t="shared" si="20"/>
        <v>1</v>
      </c>
      <c r="AB16" s="230">
        <f t="shared" si="21"/>
        <v>0</v>
      </c>
      <c r="AE16" s="231">
        <f t="shared" si="15"/>
        <v>0</v>
      </c>
      <c r="AG16" s="236"/>
      <c r="AH16" s="231"/>
    </row>
    <row r="17" spans="1:34" s="229" customFormat="1" ht="15" x14ac:dyDescent="0.25">
      <c r="A17" s="196"/>
      <c r="B17" s="226" t="str">
        <f>+CONCATENATE(D18,E18,F18,G18)</f>
        <v>263320E19815O44021511100</v>
      </c>
      <c r="C17" s="232" t="s">
        <v>152</v>
      </c>
      <c r="D17" s="232" t="s">
        <v>294</v>
      </c>
      <c r="E17" s="232" t="s">
        <v>328</v>
      </c>
      <c r="F17" s="232" t="s">
        <v>222</v>
      </c>
      <c r="G17" s="232"/>
      <c r="H17" s="234" t="str">
        <f t="shared" si="6"/>
        <v>2151</v>
      </c>
      <c r="I17" s="234" t="str">
        <f t="shared" si="7"/>
        <v>1</v>
      </c>
      <c r="J17" s="234" t="str">
        <f t="shared" si="8"/>
        <v>1</v>
      </c>
      <c r="K17" s="234" t="str">
        <f t="shared" si="19"/>
        <v>00</v>
      </c>
      <c r="L17" s="233">
        <v>59064</v>
      </c>
      <c r="M17" s="233">
        <v>59064</v>
      </c>
      <c r="N17" s="248">
        <v>0</v>
      </c>
      <c r="O17" s="233">
        <v>0</v>
      </c>
      <c r="P17" s="233">
        <v>0</v>
      </c>
      <c r="Q17" s="233">
        <f t="shared" si="22"/>
        <v>0</v>
      </c>
      <c r="R17" s="233">
        <f t="shared" si="17"/>
        <v>0</v>
      </c>
      <c r="S17" s="227" t="s">
        <v>157</v>
      </c>
      <c r="T17" s="227" t="s">
        <v>217</v>
      </c>
      <c r="U17" s="227" t="s">
        <v>219</v>
      </c>
      <c r="V17" s="227"/>
      <c r="W17" s="228"/>
      <c r="X17" s="229" t="b">
        <f t="shared" si="10"/>
        <v>0</v>
      </c>
      <c r="Y17" s="229" t="b">
        <f t="shared" si="11"/>
        <v>0</v>
      </c>
      <c r="Z17" s="229" t="b">
        <f t="shared" si="12"/>
        <v>0</v>
      </c>
      <c r="AA17" s="229" t="b">
        <f t="shared" si="20"/>
        <v>1</v>
      </c>
      <c r="AB17" s="230">
        <f t="shared" si="21"/>
        <v>0</v>
      </c>
      <c r="AE17" s="231">
        <f t="shared" si="15"/>
        <v>0</v>
      </c>
      <c r="AG17" s="236"/>
      <c r="AH17" s="231"/>
    </row>
    <row r="18" spans="1:34" s="229" customFormat="1" ht="15" x14ac:dyDescent="0.25">
      <c r="A18" s="196"/>
      <c r="B18" s="226" t="str">
        <f>+CONCATENATE(D46,E46,F46,G46)</f>
        <v>172002N00115O24025311100</v>
      </c>
      <c r="C18" s="232" t="s">
        <v>152</v>
      </c>
      <c r="D18" s="232" t="s">
        <v>293</v>
      </c>
      <c r="E18" s="232" t="s">
        <v>328</v>
      </c>
      <c r="F18" s="232" t="s">
        <v>222</v>
      </c>
      <c r="G18" s="232"/>
      <c r="H18" s="234" t="str">
        <f t="shared" si="6"/>
        <v>2151</v>
      </c>
      <c r="I18" s="234" t="str">
        <f t="shared" si="7"/>
        <v>1</v>
      </c>
      <c r="J18" s="234" t="str">
        <f t="shared" si="8"/>
        <v>1</v>
      </c>
      <c r="K18" s="234" t="str">
        <f t="shared" si="19"/>
        <v>00</v>
      </c>
      <c r="L18" s="233">
        <v>74368</v>
      </c>
      <c r="M18" s="233">
        <v>74368</v>
      </c>
      <c r="N18" s="248">
        <v>0</v>
      </c>
      <c r="O18" s="233">
        <v>0</v>
      </c>
      <c r="P18" s="233">
        <v>0</v>
      </c>
      <c r="Q18" s="233">
        <f t="shared" si="22"/>
        <v>0</v>
      </c>
      <c r="R18" s="233">
        <f t="shared" si="17"/>
        <v>0</v>
      </c>
      <c r="S18" s="227" t="s">
        <v>158</v>
      </c>
      <c r="T18" s="227" t="s">
        <v>217</v>
      </c>
      <c r="U18" s="227" t="s">
        <v>219</v>
      </c>
      <c r="V18" s="227"/>
      <c r="W18" s="228"/>
      <c r="X18" s="229" t="b">
        <f t="shared" si="10"/>
        <v>0</v>
      </c>
      <c r="Y18" s="229" t="b">
        <f t="shared" si="11"/>
        <v>0</v>
      </c>
      <c r="Z18" s="229" t="b">
        <f t="shared" si="12"/>
        <v>0</v>
      </c>
      <c r="AA18" s="229" t="b">
        <f t="shared" si="20"/>
        <v>1</v>
      </c>
      <c r="AB18" s="230">
        <f t="shared" si="21"/>
        <v>0</v>
      </c>
      <c r="AE18" s="231">
        <f t="shared" si="15"/>
        <v>0</v>
      </c>
      <c r="AG18" s="236"/>
      <c r="AH18" s="231"/>
    </row>
    <row r="19" spans="1:34" s="229" customFormat="1" ht="15" x14ac:dyDescent="0.25">
      <c r="A19" s="196"/>
      <c r="B19" s="226" t="str">
        <f>+CONCATENATE(D20,E20,F20,G20)</f>
        <v>221313M00115O24021521100</v>
      </c>
      <c r="C19" s="232" t="s">
        <v>152</v>
      </c>
      <c r="D19" s="232" t="s">
        <v>330</v>
      </c>
      <c r="E19" s="232" t="s">
        <v>331</v>
      </c>
      <c r="F19" s="232" t="s">
        <v>223</v>
      </c>
      <c r="G19" s="232"/>
      <c r="H19" s="234" t="str">
        <f t="shared" si="6"/>
        <v>2152</v>
      </c>
      <c r="I19" s="234" t="str">
        <f t="shared" si="7"/>
        <v>1</v>
      </c>
      <c r="J19" s="234" t="str">
        <f t="shared" si="8"/>
        <v>1</v>
      </c>
      <c r="K19" s="234" t="str">
        <f t="shared" si="19"/>
        <v>00</v>
      </c>
      <c r="L19" s="233">
        <v>698686</v>
      </c>
      <c r="M19" s="233">
        <v>698686</v>
      </c>
      <c r="N19" s="248">
        <v>0</v>
      </c>
      <c r="O19" s="233">
        <v>0</v>
      </c>
      <c r="P19" s="233">
        <v>0</v>
      </c>
      <c r="Q19" s="233">
        <f t="shared" si="22"/>
        <v>0</v>
      </c>
      <c r="R19" s="233">
        <f t="shared" si="17"/>
        <v>0</v>
      </c>
      <c r="S19" s="227" t="s">
        <v>143</v>
      </c>
      <c r="T19" s="227" t="s">
        <v>217</v>
      </c>
      <c r="U19" s="227" t="s">
        <v>219</v>
      </c>
      <c r="V19" s="227"/>
      <c r="W19" s="228"/>
      <c r="X19" s="229" t="b">
        <f t="shared" si="10"/>
        <v>0</v>
      </c>
      <c r="Y19" s="229" t="b">
        <f t="shared" si="11"/>
        <v>0</v>
      </c>
      <c r="Z19" s="229" t="b">
        <f t="shared" si="12"/>
        <v>0</v>
      </c>
      <c r="AA19" s="229" t="b">
        <f t="shared" si="20"/>
        <v>1</v>
      </c>
      <c r="AB19" s="230">
        <f t="shared" si="21"/>
        <v>0</v>
      </c>
      <c r="AE19" s="231">
        <f t="shared" si="15"/>
        <v>0</v>
      </c>
      <c r="AG19" s="236"/>
      <c r="AH19" s="231"/>
    </row>
    <row r="20" spans="1:34" s="229" customFormat="1" ht="15" x14ac:dyDescent="0.25">
      <c r="A20" s="196"/>
      <c r="B20" s="226" t="str">
        <f>+CONCATENATE(D21,E21,F21,G21)</f>
        <v>311102F03715O44021521100</v>
      </c>
      <c r="C20" s="232" t="s">
        <v>152</v>
      </c>
      <c r="D20" s="232" t="s">
        <v>295</v>
      </c>
      <c r="E20" s="232" t="s">
        <v>327</v>
      </c>
      <c r="F20" s="232" t="s">
        <v>223</v>
      </c>
      <c r="G20" s="232"/>
      <c r="H20" s="234" t="str">
        <f t="shared" si="6"/>
        <v>2152</v>
      </c>
      <c r="I20" s="234" t="str">
        <f t="shared" si="7"/>
        <v>1</v>
      </c>
      <c r="J20" s="234" t="str">
        <f t="shared" si="8"/>
        <v>1</v>
      </c>
      <c r="K20" s="234" t="str">
        <f t="shared" si="19"/>
        <v>00</v>
      </c>
      <c r="L20" s="233">
        <v>1000000</v>
      </c>
      <c r="M20" s="233">
        <v>1000000</v>
      </c>
      <c r="N20" s="248">
        <v>0</v>
      </c>
      <c r="O20" s="233">
        <v>0</v>
      </c>
      <c r="P20" s="233">
        <v>0</v>
      </c>
      <c r="Q20" s="233">
        <f t="shared" si="22"/>
        <v>0</v>
      </c>
      <c r="R20" s="233">
        <f t="shared" si="17"/>
        <v>0</v>
      </c>
      <c r="S20" s="227" t="s">
        <v>140</v>
      </c>
      <c r="T20" s="227" t="s">
        <v>159</v>
      </c>
      <c r="U20" s="227" t="s">
        <v>220</v>
      </c>
      <c r="V20" s="227"/>
      <c r="W20" s="228"/>
      <c r="X20" s="229" t="b">
        <f t="shared" si="10"/>
        <v>0</v>
      </c>
      <c r="Y20" s="229" t="b">
        <f t="shared" si="11"/>
        <v>0</v>
      </c>
      <c r="Z20" s="229" t="b">
        <f t="shared" si="12"/>
        <v>0</v>
      </c>
      <c r="AA20" s="229" t="b">
        <f t="shared" si="20"/>
        <v>1</v>
      </c>
      <c r="AB20" s="230">
        <f t="shared" si="21"/>
        <v>0</v>
      </c>
      <c r="AE20" s="231">
        <f t="shared" si="15"/>
        <v>0</v>
      </c>
      <c r="AG20" s="236"/>
      <c r="AH20" s="231"/>
    </row>
    <row r="21" spans="1:34" s="229" customFormat="1" ht="15" x14ac:dyDescent="0.25">
      <c r="A21" s="196"/>
      <c r="B21" s="226" t="e">
        <f>+CONCATENATE(#REF!,#REF!,#REF!,#REF!)</f>
        <v>#REF!</v>
      </c>
      <c r="C21" s="232" t="s">
        <v>152</v>
      </c>
      <c r="D21" s="232" t="s">
        <v>292</v>
      </c>
      <c r="E21" s="232" t="s">
        <v>328</v>
      </c>
      <c r="F21" s="232" t="s">
        <v>223</v>
      </c>
      <c r="G21" s="232"/>
      <c r="H21" s="234" t="str">
        <f t="shared" si="6"/>
        <v>2152</v>
      </c>
      <c r="I21" s="234" t="str">
        <f t="shared" si="7"/>
        <v>1</v>
      </c>
      <c r="J21" s="234" t="str">
        <f t="shared" si="8"/>
        <v>1</v>
      </c>
      <c r="K21" s="234" t="str">
        <f t="shared" si="19"/>
        <v>00</v>
      </c>
      <c r="L21" s="233">
        <v>167009</v>
      </c>
      <c r="M21" s="233">
        <v>167009</v>
      </c>
      <c r="N21" s="248">
        <v>0</v>
      </c>
      <c r="O21" s="233">
        <v>0</v>
      </c>
      <c r="P21" s="233">
        <v>0</v>
      </c>
      <c r="Q21" s="233">
        <f t="shared" si="22"/>
        <v>0</v>
      </c>
      <c r="R21" s="233">
        <f t="shared" si="17"/>
        <v>0</v>
      </c>
      <c r="S21" s="227" t="s">
        <v>156</v>
      </c>
      <c r="T21" s="227" t="s">
        <v>217</v>
      </c>
      <c r="U21" s="227" t="s">
        <v>220</v>
      </c>
      <c r="V21" s="227"/>
      <c r="W21" s="228"/>
      <c r="X21" s="229" t="b">
        <f t="shared" si="10"/>
        <v>0</v>
      </c>
      <c r="Y21" s="229" t="b">
        <f t="shared" si="11"/>
        <v>0</v>
      </c>
      <c r="Z21" s="229" t="b">
        <f t="shared" si="12"/>
        <v>0</v>
      </c>
      <c r="AA21" s="229" t="b">
        <f t="shared" si="20"/>
        <v>1</v>
      </c>
      <c r="AB21" s="230">
        <f t="shared" ref="AB21:AB34" si="23">Q23-W21</f>
        <v>0</v>
      </c>
      <c r="AE21" s="231">
        <f t="shared" si="15"/>
        <v>0</v>
      </c>
      <c r="AG21" s="236"/>
      <c r="AH21" s="231"/>
    </row>
    <row r="22" spans="1:34" s="229" customFormat="1" ht="15" x14ac:dyDescent="0.25">
      <c r="A22" s="196"/>
      <c r="B22" s="226" t="str">
        <f>+CONCATENATE(D50,E50,F50,G50)</f>
        <v>172002N00115O24025411100</v>
      </c>
      <c r="C22" s="232" t="s">
        <v>152</v>
      </c>
      <c r="D22" s="232" t="s">
        <v>295</v>
      </c>
      <c r="E22" s="232" t="s">
        <v>327</v>
      </c>
      <c r="F22" s="232" t="s">
        <v>224</v>
      </c>
      <c r="G22" s="232"/>
      <c r="H22" s="234" t="str">
        <f t="shared" si="6"/>
        <v>2161</v>
      </c>
      <c r="I22" s="234" t="str">
        <f t="shared" si="7"/>
        <v>1</v>
      </c>
      <c r="J22" s="234" t="str">
        <f t="shared" si="8"/>
        <v>1</v>
      </c>
      <c r="K22" s="234" t="str">
        <f t="shared" si="19"/>
        <v>00</v>
      </c>
      <c r="L22" s="233">
        <v>4500000</v>
      </c>
      <c r="M22" s="233">
        <v>4500000</v>
      </c>
      <c r="N22" s="248">
        <v>0</v>
      </c>
      <c r="O22" s="233">
        <v>0</v>
      </c>
      <c r="P22" s="233">
        <v>0</v>
      </c>
      <c r="Q22" s="233">
        <f t="shared" si="22"/>
        <v>0</v>
      </c>
      <c r="R22" s="233">
        <f t="shared" si="17"/>
        <v>0</v>
      </c>
      <c r="S22" s="227" t="s">
        <v>153</v>
      </c>
      <c r="T22" s="227" t="s">
        <v>154</v>
      </c>
      <c r="U22" s="227" t="s">
        <v>221</v>
      </c>
      <c r="V22" s="227"/>
      <c r="W22" s="228"/>
      <c r="X22" s="229" t="b">
        <f t="shared" si="10"/>
        <v>0</v>
      </c>
      <c r="Y22" s="229" t="b">
        <f t="shared" si="11"/>
        <v>0</v>
      </c>
      <c r="Z22" s="229" t="b">
        <f t="shared" si="12"/>
        <v>0</v>
      </c>
      <c r="AA22" s="229" t="b">
        <f t="shared" si="20"/>
        <v>1</v>
      </c>
      <c r="AB22" s="230">
        <f t="shared" si="23"/>
        <v>0</v>
      </c>
      <c r="AE22" s="231">
        <f t="shared" si="15"/>
        <v>0</v>
      </c>
      <c r="AG22" s="236"/>
      <c r="AH22" s="231"/>
    </row>
    <row r="23" spans="1:34" s="229" customFormat="1" ht="15" x14ac:dyDescent="0.25">
      <c r="A23" s="196"/>
      <c r="B23" s="226" t="str">
        <f>+CONCATENATE(D52,E52,F52,G52)</f>
        <v>216089E19015OG4025411100</v>
      </c>
      <c r="C23" s="232" t="s">
        <v>152</v>
      </c>
      <c r="D23" s="232" t="s">
        <v>290</v>
      </c>
      <c r="E23" s="232" t="s">
        <v>328</v>
      </c>
      <c r="F23" s="232" t="s">
        <v>224</v>
      </c>
      <c r="G23" s="232"/>
      <c r="H23" s="234" t="str">
        <f t="shared" si="6"/>
        <v>2161</v>
      </c>
      <c r="I23" s="234" t="str">
        <f t="shared" si="7"/>
        <v>1</v>
      </c>
      <c r="J23" s="234" t="str">
        <f t="shared" si="8"/>
        <v>1</v>
      </c>
      <c r="K23" s="234" t="str">
        <f t="shared" si="19"/>
        <v>00</v>
      </c>
      <c r="L23" s="233">
        <v>1325000</v>
      </c>
      <c r="M23" s="233">
        <v>1325000</v>
      </c>
      <c r="N23" s="248">
        <v>0</v>
      </c>
      <c r="O23" s="233">
        <v>0</v>
      </c>
      <c r="P23" s="233">
        <v>0</v>
      </c>
      <c r="Q23" s="233">
        <f t="shared" si="22"/>
        <v>0</v>
      </c>
      <c r="R23" s="233">
        <f t="shared" si="17"/>
        <v>0</v>
      </c>
      <c r="S23" s="227" t="s">
        <v>140</v>
      </c>
      <c r="T23" s="227" t="s">
        <v>159</v>
      </c>
      <c r="U23" s="227" t="s">
        <v>221</v>
      </c>
      <c r="V23" s="227"/>
      <c r="W23" s="228"/>
      <c r="X23" s="229" t="b">
        <f t="shared" si="10"/>
        <v>0</v>
      </c>
      <c r="Y23" s="229" t="b">
        <f t="shared" si="11"/>
        <v>0</v>
      </c>
      <c r="Z23" s="229" t="b">
        <f t="shared" si="12"/>
        <v>0</v>
      </c>
      <c r="AA23" s="229" t="b">
        <f t="shared" si="20"/>
        <v>1</v>
      </c>
      <c r="AB23" s="230">
        <f t="shared" si="23"/>
        <v>0</v>
      </c>
      <c r="AE23" s="231">
        <f t="shared" si="15"/>
        <v>0</v>
      </c>
      <c r="AG23" s="236"/>
      <c r="AH23" s="231"/>
    </row>
    <row r="24" spans="1:34" s="229" customFormat="1" ht="15" x14ac:dyDescent="0.25">
      <c r="A24" s="196"/>
      <c r="B24" s="226" t="str">
        <f>+CONCATENATE(D26,E26,F26,G26)</f>
        <v>221313M00115O24021711100</v>
      </c>
      <c r="C24" s="232" t="s">
        <v>152</v>
      </c>
      <c r="D24" s="232" t="s">
        <v>294</v>
      </c>
      <c r="E24" s="232" t="s">
        <v>329</v>
      </c>
      <c r="F24" s="232" t="s">
        <v>224</v>
      </c>
      <c r="G24" s="232"/>
      <c r="H24" s="234" t="str">
        <f t="shared" si="6"/>
        <v>2161</v>
      </c>
      <c r="I24" s="234" t="str">
        <f t="shared" si="7"/>
        <v>1</v>
      </c>
      <c r="J24" s="234" t="str">
        <f t="shared" si="8"/>
        <v>1</v>
      </c>
      <c r="K24" s="234" t="str">
        <f t="shared" si="19"/>
        <v>00</v>
      </c>
      <c r="L24" s="233">
        <v>137148</v>
      </c>
      <c r="M24" s="233">
        <v>137148</v>
      </c>
      <c r="N24" s="248">
        <v>0</v>
      </c>
      <c r="O24" s="233">
        <v>0</v>
      </c>
      <c r="P24" s="233">
        <v>0</v>
      </c>
      <c r="Q24" s="233">
        <f t="shared" si="22"/>
        <v>0</v>
      </c>
      <c r="R24" s="233">
        <f t="shared" si="17"/>
        <v>0</v>
      </c>
      <c r="S24" s="227" t="s">
        <v>160</v>
      </c>
      <c r="T24" s="227" t="s">
        <v>161</v>
      </c>
      <c r="U24" s="227" t="s">
        <v>221</v>
      </c>
      <c r="V24" s="227"/>
      <c r="W24" s="228"/>
      <c r="X24" s="229" t="b">
        <f t="shared" si="10"/>
        <v>0</v>
      </c>
      <c r="Y24" s="229" t="b">
        <f t="shared" si="11"/>
        <v>0</v>
      </c>
      <c r="Z24" s="229" t="b">
        <f t="shared" si="12"/>
        <v>0</v>
      </c>
      <c r="AA24" s="229" t="b">
        <f t="shared" si="20"/>
        <v>1</v>
      </c>
      <c r="AB24" s="230">
        <f t="shared" si="23"/>
        <v>0</v>
      </c>
      <c r="AE24" s="231">
        <f t="shared" si="15"/>
        <v>0</v>
      </c>
      <c r="AG24" s="236"/>
      <c r="AH24" s="231"/>
    </row>
    <row r="25" spans="1:34" s="229" customFormat="1" ht="15" x14ac:dyDescent="0.25">
      <c r="A25" s="196"/>
      <c r="B25" s="226" t="e">
        <f>+CONCATENATE(#REF!,#REF!,#REF!,#REF!)</f>
        <v>#REF!</v>
      </c>
      <c r="C25" s="232" t="s">
        <v>152</v>
      </c>
      <c r="D25" s="232" t="s">
        <v>292</v>
      </c>
      <c r="E25" s="232" t="s">
        <v>328</v>
      </c>
      <c r="F25" s="232" t="s">
        <v>224</v>
      </c>
      <c r="G25" s="232"/>
      <c r="H25" s="234" t="str">
        <f t="shared" si="6"/>
        <v>2161</v>
      </c>
      <c r="I25" s="234" t="str">
        <f t="shared" si="7"/>
        <v>1</v>
      </c>
      <c r="J25" s="234" t="str">
        <f t="shared" si="8"/>
        <v>1</v>
      </c>
      <c r="K25" s="234" t="str">
        <f t="shared" si="19"/>
        <v>00</v>
      </c>
      <c r="L25" s="233">
        <v>279868</v>
      </c>
      <c r="M25" s="233">
        <v>279868</v>
      </c>
      <c r="N25" s="248">
        <v>0</v>
      </c>
      <c r="O25" s="233">
        <v>0</v>
      </c>
      <c r="P25" s="233">
        <v>0</v>
      </c>
      <c r="Q25" s="233">
        <f t="shared" si="22"/>
        <v>0</v>
      </c>
      <c r="R25" s="233">
        <f t="shared" si="17"/>
        <v>0</v>
      </c>
      <c r="S25" s="227" t="s">
        <v>162</v>
      </c>
      <c r="T25" s="227" t="s">
        <v>217</v>
      </c>
      <c r="U25" s="227" t="s">
        <v>221</v>
      </c>
      <c r="V25" s="227"/>
      <c r="W25" s="228"/>
      <c r="X25" s="229" t="b">
        <f t="shared" si="10"/>
        <v>0</v>
      </c>
      <c r="Y25" s="229" t="b">
        <f t="shared" si="11"/>
        <v>0</v>
      </c>
      <c r="Z25" s="229" t="b">
        <f t="shared" si="12"/>
        <v>0</v>
      </c>
      <c r="AA25" s="229" t="b">
        <f t="shared" si="20"/>
        <v>1</v>
      </c>
      <c r="AB25" s="230">
        <f t="shared" si="23"/>
        <v>0</v>
      </c>
      <c r="AE25" s="231">
        <f t="shared" si="15"/>
        <v>0</v>
      </c>
      <c r="AG25" s="236"/>
      <c r="AH25" s="231"/>
    </row>
    <row r="26" spans="1:34" s="229" customFormat="1" ht="15" x14ac:dyDescent="0.25">
      <c r="A26" s="196"/>
      <c r="B26" s="226" t="str">
        <f>+CONCATENATE(D28,E28,F28,G28)</f>
        <v>242218E18815O44021711100</v>
      </c>
      <c r="C26" s="232" t="s">
        <v>152</v>
      </c>
      <c r="D26" s="232" t="s">
        <v>295</v>
      </c>
      <c r="E26" s="232" t="s">
        <v>327</v>
      </c>
      <c r="F26" s="232" t="s">
        <v>225</v>
      </c>
      <c r="G26" s="232"/>
      <c r="H26" s="234" t="str">
        <f t="shared" si="6"/>
        <v>2171</v>
      </c>
      <c r="I26" s="234" t="str">
        <f t="shared" si="7"/>
        <v>1</v>
      </c>
      <c r="J26" s="234" t="str">
        <f t="shared" si="8"/>
        <v>1</v>
      </c>
      <c r="K26" s="234" t="str">
        <f t="shared" si="19"/>
        <v>00</v>
      </c>
      <c r="L26" s="233">
        <v>200000</v>
      </c>
      <c r="M26" s="233">
        <v>200000</v>
      </c>
      <c r="N26" s="248">
        <v>0</v>
      </c>
      <c r="O26" s="233">
        <v>0</v>
      </c>
      <c r="P26" s="233">
        <v>0</v>
      </c>
      <c r="Q26" s="233">
        <f t="shared" si="22"/>
        <v>0</v>
      </c>
      <c r="R26" s="233">
        <f t="shared" si="17"/>
        <v>0</v>
      </c>
      <c r="S26" s="227" t="s">
        <v>153</v>
      </c>
      <c r="T26" s="227" t="s">
        <v>217</v>
      </c>
      <c r="U26" s="227" t="s">
        <v>222</v>
      </c>
      <c r="V26" s="227"/>
      <c r="W26" s="228"/>
      <c r="X26" s="229" t="b">
        <f t="shared" si="10"/>
        <v>0</v>
      </c>
      <c r="Y26" s="229" t="b">
        <f t="shared" si="11"/>
        <v>0</v>
      </c>
      <c r="Z26" s="229" t="b">
        <f t="shared" si="12"/>
        <v>0</v>
      </c>
      <c r="AA26" s="229" t="b">
        <f t="shared" si="20"/>
        <v>1</v>
      </c>
      <c r="AB26" s="230">
        <f t="shared" si="23"/>
        <v>0</v>
      </c>
      <c r="AE26" s="231">
        <f t="shared" si="15"/>
        <v>0</v>
      </c>
      <c r="AG26" s="236"/>
      <c r="AH26" s="231"/>
    </row>
    <row r="27" spans="1:34" s="229" customFormat="1" ht="15" x14ac:dyDescent="0.25">
      <c r="A27" s="196"/>
      <c r="B27" s="226" t="str">
        <f>+CONCATENATE(D29,E29,F29,G29)</f>
        <v>242218E18815OG4021711100</v>
      </c>
      <c r="C27" s="232" t="s">
        <v>152</v>
      </c>
      <c r="D27" s="232" t="s">
        <v>294</v>
      </c>
      <c r="E27" s="232" t="s">
        <v>331</v>
      </c>
      <c r="F27" s="232" t="s">
        <v>225</v>
      </c>
      <c r="G27" s="232"/>
      <c r="H27" s="234" t="str">
        <f t="shared" si="6"/>
        <v>2171</v>
      </c>
      <c r="I27" s="234" t="str">
        <f t="shared" si="7"/>
        <v>1</v>
      </c>
      <c r="J27" s="234" t="str">
        <f t="shared" si="8"/>
        <v>1</v>
      </c>
      <c r="K27" s="234" t="str">
        <f t="shared" si="19"/>
        <v>00</v>
      </c>
      <c r="L27" s="233">
        <v>500000</v>
      </c>
      <c r="M27" s="233">
        <v>500000</v>
      </c>
      <c r="N27" s="248">
        <v>0</v>
      </c>
      <c r="O27" s="233">
        <v>0</v>
      </c>
      <c r="P27" s="233">
        <v>0</v>
      </c>
      <c r="Q27" s="233">
        <f t="shared" si="22"/>
        <v>0</v>
      </c>
      <c r="R27" s="233">
        <f t="shared" si="17"/>
        <v>0</v>
      </c>
      <c r="S27" s="227" t="s">
        <v>153</v>
      </c>
      <c r="T27" s="227" t="s">
        <v>169</v>
      </c>
      <c r="U27" s="227" t="s">
        <v>222</v>
      </c>
      <c r="V27" s="227"/>
      <c r="W27" s="228"/>
      <c r="X27" s="229" t="b">
        <f t="shared" si="10"/>
        <v>0</v>
      </c>
      <c r="Y27" s="229" t="b">
        <f t="shared" si="11"/>
        <v>0</v>
      </c>
      <c r="Z27" s="229" t="b">
        <f t="shared" si="12"/>
        <v>0</v>
      </c>
      <c r="AA27" s="229" t="b">
        <f t="shared" si="20"/>
        <v>1</v>
      </c>
      <c r="AB27" s="230">
        <f t="shared" si="23"/>
        <v>0</v>
      </c>
      <c r="AE27" s="231">
        <f t="shared" si="15"/>
        <v>0</v>
      </c>
      <c r="AG27" s="236"/>
      <c r="AH27" s="231"/>
    </row>
    <row r="28" spans="1:34" s="229" customFormat="1" ht="15" x14ac:dyDescent="0.25">
      <c r="A28" s="196"/>
      <c r="B28" s="226" t="str">
        <f>+CONCATENATE(D30,E30,F30,G30)</f>
        <v>242218E18815OG4021712100</v>
      </c>
      <c r="C28" s="232" t="s">
        <v>152</v>
      </c>
      <c r="D28" s="232" t="s">
        <v>294</v>
      </c>
      <c r="E28" s="232" t="s">
        <v>328</v>
      </c>
      <c r="F28" s="232" t="s">
        <v>225</v>
      </c>
      <c r="G28" s="232"/>
      <c r="H28" s="234" t="str">
        <f t="shared" si="6"/>
        <v>2171</v>
      </c>
      <c r="I28" s="234" t="str">
        <f t="shared" si="7"/>
        <v>1</v>
      </c>
      <c r="J28" s="234" t="str">
        <f t="shared" si="8"/>
        <v>1</v>
      </c>
      <c r="K28" s="234" t="str">
        <f t="shared" si="19"/>
        <v>00</v>
      </c>
      <c r="L28" s="233">
        <v>18500</v>
      </c>
      <c r="M28" s="233">
        <v>18500</v>
      </c>
      <c r="N28" s="248">
        <v>0</v>
      </c>
      <c r="O28" s="233">
        <v>0</v>
      </c>
      <c r="P28" s="233">
        <v>0</v>
      </c>
      <c r="Q28" s="233">
        <f t="shared" si="22"/>
        <v>0</v>
      </c>
      <c r="R28" s="233">
        <f t="shared" si="17"/>
        <v>0</v>
      </c>
      <c r="S28" s="227" t="s">
        <v>139</v>
      </c>
      <c r="T28" s="227" t="s">
        <v>217</v>
      </c>
      <c r="U28" s="227" t="s">
        <v>222</v>
      </c>
      <c r="V28" s="227"/>
      <c r="W28" s="228"/>
      <c r="X28" s="229" t="b">
        <f t="shared" si="10"/>
        <v>0</v>
      </c>
      <c r="Y28" s="229" t="b">
        <f t="shared" si="11"/>
        <v>0</v>
      </c>
      <c r="Z28" s="229" t="b">
        <f t="shared" si="12"/>
        <v>0</v>
      </c>
      <c r="AA28" s="229" t="b">
        <f t="shared" si="20"/>
        <v>1</v>
      </c>
      <c r="AB28" s="230">
        <f t="shared" si="23"/>
        <v>0</v>
      </c>
      <c r="AE28" s="231">
        <f t="shared" si="15"/>
        <v>0</v>
      </c>
      <c r="AG28" s="236"/>
      <c r="AH28" s="231"/>
    </row>
    <row r="29" spans="1:34" s="229" customFormat="1" ht="15" x14ac:dyDescent="0.25">
      <c r="A29" s="196"/>
      <c r="B29" s="226" t="e">
        <f>+CONCATENATE(#REF!,#REF!,#REF!,#REF!)</f>
        <v>#REF!</v>
      </c>
      <c r="C29" s="232" t="s">
        <v>152</v>
      </c>
      <c r="D29" s="232" t="s">
        <v>294</v>
      </c>
      <c r="E29" s="232" t="s">
        <v>329</v>
      </c>
      <c r="F29" s="232" t="s">
        <v>225</v>
      </c>
      <c r="G29" s="232"/>
      <c r="H29" s="234" t="str">
        <f t="shared" si="6"/>
        <v>2171</v>
      </c>
      <c r="I29" s="234" t="str">
        <f t="shared" si="7"/>
        <v>1</v>
      </c>
      <c r="J29" s="234" t="str">
        <f t="shared" si="8"/>
        <v>1</v>
      </c>
      <c r="K29" s="234" t="str">
        <f t="shared" si="19"/>
        <v>00</v>
      </c>
      <c r="L29" s="233">
        <v>74234</v>
      </c>
      <c r="M29" s="233">
        <v>74234</v>
      </c>
      <c r="N29" s="248">
        <v>0</v>
      </c>
      <c r="O29" s="233">
        <v>0</v>
      </c>
      <c r="P29" s="233">
        <v>0</v>
      </c>
      <c r="Q29" s="233">
        <f t="shared" si="22"/>
        <v>0</v>
      </c>
      <c r="R29" s="233">
        <f t="shared" si="17"/>
        <v>0</v>
      </c>
      <c r="S29" s="227" t="s">
        <v>140</v>
      </c>
      <c r="T29" s="227" t="s">
        <v>161</v>
      </c>
      <c r="U29" s="227" t="s">
        <v>222</v>
      </c>
      <c r="V29" s="227"/>
      <c r="W29" s="228"/>
      <c r="X29" s="229" t="b">
        <f t="shared" si="10"/>
        <v>0</v>
      </c>
      <c r="Y29" s="229" t="b">
        <f t="shared" si="11"/>
        <v>0</v>
      </c>
      <c r="Z29" s="229" t="b">
        <f t="shared" si="12"/>
        <v>0</v>
      </c>
      <c r="AA29" s="229" t="b">
        <f t="shared" si="20"/>
        <v>1</v>
      </c>
      <c r="AB29" s="230">
        <f t="shared" si="23"/>
        <v>0</v>
      </c>
      <c r="AE29" s="231">
        <f t="shared" si="15"/>
        <v>0</v>
      </c>
      <c r="AG29" s="236"/>
      <c r="AH29" s="231"/>
    </row>
    <row r="30" spans="1:34" s="229" customFormat="1" ht="15" x14ac:dyDescent="0.25">
      <c r="A30" s="196" t="s">
        <v>87</v>
      </c>
      <c r="B30" s="226" t="str">
        <f>+CONCATENATE(D32,E32,F32,G32)</f>
        <v>221313M00115O24022111100</v>
      </c>
      <c r="C30" s="232" t="s">
        <v>152</v>
      </c>
      <c r="D30" s="232" t="s">
        <v>294</v>
      </c>
      <c r="E30" s="232" t="s">
        <v>329</v>
      </c>
      <c r="F30" s="232" t="s">
        <v>332</v>
      </c>
      <c r="G30" s="232"/>
      <c r="H30" s="234" t="str">
        <f t="shared" si="6"/>
        <v>2171</v>
      </c>
      <c r="I30" s="234" t="str">
        <f t="shared" si="7"/>
        <v>2</v>
      </c>
      <c r="J30" s="234" t="str">
        <f t="shared" si="8"/>
        <v>1</v>
      </c>
      <c r="K30" s="234" t="str">
        <f t="shared" si="19"/>
        <v>00</v>
      </c>
      <c r="L30" s="233">
        <v>372366</v>
      </c>
      <c r="M30" s="233">
        <v>372366</v>
      </c>
      <c r="N30" s="248">
        <v>0</v>
      </c>
      <c r="O30" s="233">
        <v>0</v>
      </c>
      <c r="P30" s="233">
        <v>0</v>
      </c>
      <c r="Q30" s="233">
        <f t="shared" si="22"/>
        <v>0</v>
      </c>
      <c r="R30" s="233">
        <f t="shared" si="17"/>
        <v>0</v>
      </c>
      <c r="S30" s="227" t="s">
        <v>156</v>
      </c>
      <c r="T30" s="227" t="s">
        <v>217</v>
      </c>
      <c r="U30" s="227" t="s">
        <v>222</v>
      </c>
      <c r="V30" s="227"/>
      <c r="W30" s="228"/>
      <c r="X30" s="229" t="b">
        <f t="shared" si="10"/>
        <v>0</v>
      </c>
      <c r="Y30" s="229" t="b">
        <f t="shared" si="11"/>
        <v>0</v>
      </c>
      <c r="Z30" s="229" t="b">
        <f t="shared" si="12"/>
        <v>0</v>
      </c>
      <c r="AA30" s="229" t="b">
        <f t="shared" si="20"/>
        <v>1</v>
      </c>
      <c r="AB30" s="230">
        <f t="shared" si="23"/>
        <v>0</v>
      </c>
      <c r="AE30" s="231">
        <f t="shared" si="15"/>
        <v>0</v>
      </c>
      <c r="AG30" s="236"/>
      <c r="AH30" s="231"/>
    </row>
    <row r="31" spans="1:34" s="229" customFormat="1" ht="15" x14ac:dyDescent="0.25">
      <c r="A31" s="196"/>
      <c r="B31" s="226" t="str">
        <f>+CONCATENATE(D77,E77,F77,G77)</f>
        <v>221313M00115O24029611100</v>
      </c>
      <c r="C31" s="232" t="s">
        <v>152</v>
      </c>
      <c r="D31" s="232" t="s">
        <v>294</v>
      </c>
      <c r="E31" s="232" t="s">
        <v>333</v>
      </c>
      <c r="F31" s="232" t="s">
        <v>226</v>
      </c>
      <c r="G31" s="232"/>
      <c r="H31" s="234" t="str">
        <f t="shared" si="6"/>
        <v>2181</v>
      </c>
      <c r="I31" s="234" t="str">
        <f t="shared" si="7"/>
        <v>1</v>
      </c>
      <c r="J31" s="234" t="str">
        <f t="shared" si="8"/>
        <v>1</v>
      </c>
      <c r="K31" s="234" t="str">
        <f t="shared" si="19"/>
        <v>00</v>
      </c>
      <c r="L31" s="233">
        <v>3000</v>
      </c>
      <c r="M31" s="233">
        <v>3000</v>
      </c>
      <c r="N31" s="248">
        <v>0</v>
      </c>
      <c r="O31" s="233">
        <v>0</v>
      </c>
      <c r="P31" s="233">
        <v>0</v>
      </c>
      <c r="Q31" s="233">
        <f t="shared" si="22"/>
        <v>0</v>
      </c>
      <c r="R31" s="233">
        <f t="shared" si="17"/>
        <v>0</v>
      </c>
      <c r="S31" s="227" t="s">
        <v>156</v>
      </c>
      <c r="T31" s="227" t="s">
        <v>161</v>
      </c>
      <c r="U31" s="227" t="s">
        <v>222</v>
      </c>
      <c r="V31" s="227"/>
      <c r="W31" s="228"/>
      <c r="X31" s="229" t="b">
        <f t="shared" si="10"/>
        <v>0</v>
      </c>
      <c r="Y31" s="229" t="b">
        <f t="shared" si="11"/>
        <v>0</v>
      </c>
      <c r="Z31" s="229" t="b">
        <f t="shared" si="12"/>
        <v>0</v>
      </c>
      <c r="AA31" s="229" t="b">
        <f t="shared" si="20"/>
        <v>1</v>
      </c>
      <c r="AB31" s="230" t="e">
        <f>#REF!-W31</f>
        <v>#REF!</v>
      </c>
      <c r="AE31" s="231">
        <f t="shared" si="15"/>
        <v>0</v>
      </c>
      <c r="AG31" s="236"/>
      <c r="AH31" s="231"/>
    </row>
    <row r="32" spans="1:34" s="229" customFormat="1" ht="15" x14ac:dyDescent="0.25">
      <c r="A32" s="196"/>
      <c r="B32" s="226" t="str">
        <f>+CONCATENATE(D33,E33,F33,G33)</f>
        <v>226321E18715O44022111100</v>
      </c>
      <c r="C32" s="232" t="s">
        <v>152</v>
      </c>
      <c r="D32" s="232" t="s">
        <v>295</v>
      </c>
      <c r="E32" s="232" t="s">
        <v>327</v>
      </c>
      <c r="F32" s="232" t="s">
        <v>227</v>
      </c>
      <c r="G32" s="232"/>
      <c r="H32" s="234" t="str">
        <f t="shared" si="6"/>
        <v>2211</v>
      </c>
      <c r="I32" s="234" t="str">
        <f t="shared" si="7"/>
        <v>1</v>
      </c>
      <c r="J32" s="234" t="str">
        <f t="shared" si="8"/>
        <v>1</v>
      </c>
      <c r="K32" s="234" t="str">
        <f t="shared" si="19"/>
        <v>00</v>
      </c>
      <c r="L32" s="233">
        <v>2250000</v>
      </c>
      <c r="M32" s="233">
        <v>2250000</v>
      </c>
      <c r="N32" s="248">
        <v>0</v>
      </c>
      <c r="O32" s="233">
        <v>0</v>
      </c>
      <c r="P32" s="233">
        <v>0</v>
      </c>
      <c r="Q32" s="233">
        <f t="shared" si="22"/>
        <v>0</v>
      </c>
      <c r="R32" s="233">
        <f t="shared" si="17"/>
        <v>0</v>
      </c>
      <c r="S32" s="227" t="s">
        <v>141</v>
      </c>
      <c r="T32" s="227" t="s">
        <v>161</v>
      </c>
      <c r="U32" s="227" t="s">
        <v>222</v>
      </c>
      <c r="V32" s="227"/>
      <c r="W32" s="228"/>
      <c r="X32" s="229" t="b">
        <f t="shared" si="10"/>
        <v>0</v>
      </c>
      <c r="Y32" s="229" t="b">
        <f t="shared" si="11"/>
        <v>0</v>
      </c>
      <c r="Z32" s="229" t="b">
        <f t="shared" si="12"/>
        <v>0</v>
      </c>
      <c r="AA32" s="229" t="b">
        <f t="shared" si="20"/>
        <v>1</v>
      </c>
      <c r="AB32" s="230">
        <f>Q33-W32</f>
        <v>0</v>
      </c>
      <c r="AE32" s="231">
        <f t="shared" si="15"/>
        <v>0</v>
      </c>
      <c r="AG32" s="236"/>
      <c r="AH32" s="231"/>
    </row>
    <row r="33" spans="1:34" s="229" customFormat="1" ht="15" x14ac:dyDescent="0.25">
      <c r="A33" s="196"/>
      <c r="B33" s="226" t="str">
        <f>+CONCATENATE(D34,E34,F34,G34)</f>
        <v>263320E19815O24022111126</v>
      </c>
      <c r="C33" s="232" t="s">
        <v>152</v>
      </c>
      <c r="D33" s="232" t="s">
        <v>290</v>
      </c>
      <c r="E33" s="232" t="s">
        <v>328</v>
      </c>
      <c r="F33" s="232" t="s">
        <v>227</v>
      </c>
      <c r="G33" s="232"/>
      <c r="H33" s="234" t="str">
        <f t="shared" si="6"/>
        <v>2211</v>
      </c>
      <c r="I33" s="234" t="str">
        <f t="shared" si="7"/>
        <v>1</v>
      </c>
      <c r="J33" s="234" t="str">
        <f t="shared" si="8"/>
        <v>1</v>
      </c>
      <c r="K33" s="234" t="str">
        <f t="shared" si="19"/>
        <v>00</v>
      </c>
      <c r="L33" s="233">
        <v>150000</v>
      </c>
      <c r="M33" s="233">
        <v>150000</v>
      </c>
      <c r="N33" s="248">
        <v>0</v>
      </c>
      <c r="O33" s="233">
        <v>0</v>
      </c>
      <c r="P33" s="233">
        <v>0</v>
      </c>
      <c r="Q33" s="233">
        <f t="shared" si="22"/>
        <v>0</v>
      </c>
      <c r="R33" s="233">
        <f t="shared" si="17"/>
        <v>0</v>
      </c>
      <c r="S33" s="227" t="s">
        <v>163</v>
      </c>
      <c r="T33" s="227" t="s">
        <v>217</v>
      </c>
      <c r="U33" s="227" t="s">
        <v>222</v>
      </c>
      <c r="V33" s="227"/>
      <c r="W33" s="228"/>
      <c r="X33" s="229" t="b">
        <f t="shared" si="10"/>
        <v>0</v>
      </c>
      <c r="Y33" s="229" t="b">
        <f t="shared" si="11"/>
        <v>0</v>
      </c>
      <c r="Z33" s="229" t="b">
        <f t="shared" si="12"/>
        <v>0</v>
      </c>
      <c r="AA33" s="229" t="b">
        <f t="shared" si="20"/>
        <v>1</v>
      </c>
      <c r="AB33" s="230">
        <f>Q34-W33</f>
        <v>0</v>
      </c>
      <c r="AE33" s="231">
        <f t="shared" si="15"/>
        <v>0</v>
      </c>
      <c r="AG33" s="236"/>
      <c r="AH33" s="231"/>
    </row>
    <row r="34" spans="1:34" s="229" customFormat="1" ht="15" x14ac:dyDescent="0.25">
      <c r="A34" s="196"/>
      <c r="B34" s="226" t="e">
        <f>+CONCATENATE(#REF!,#REF!,#REF!,#REF!)</f>
        <v>#REF!</v>
      </c>
      <c r="C34" s="232" t="s">
        <v>152</v>
      </c>
      <c r="D34" s="232" t="s">
        <v>293</v>
      </c>
      <c r="E34" s="232" t="s">
        <v>327</v>
      </c>
      <c r="F34" s="232" t="s">
        <v>319</v>
      </c>
      <c r="G34" s="232"/>
      <c r="H34" s="234" t="str">
        <f t="shared" si="6"/>
        <v>2211</v>
      </c>
      <c r="I34" s="234" t="str">
        <f t="shared" si="7"/>
        <v>1</v>
      </c>
      <c r="J34" s="234" t="str">
        <f t="shared" si="8"/>
        <v>1</v>
      </c>
      <c r="K34" s="234" t="str">
        <f t="shared" si="19"/>
        <v>26</v>
      </c>
      <c r="L34" s="233">
        <v>1500000</v>
      </c>
      <c r="M34" s="233">
        <v>1500000</v>
      </c>
      <c r="N34" s="248">
        <v>0</v>
      </c>
      <c r="O34" s="233">
        <v>0</v>
      </c>
      <c r="P34" s="233">
        <v>0</v>
      </c>
      <c r="Q34" s="233">
        <f t="shared" si="22"/>
        <v>0</v>
      </c>
      <c r="R34" s="233">
        <f t="shared" si="17"/>
        <v>0</v>
      </c>
      <c r="S34" s="227" t="s">
        <v>153</v>
      </c>
      <c r="T34" s="227" t="s">
        <v>217</v>
      </c>
      <c r="U34" s="227" t="s">
        <v>223</v>
      </c>
      <c r="V34" s="227"/>
      <c r="W34" s="228"/>
      <c r="X34" s="229" t="b">
        <f t="shared" si="10"/>
        <v>0</v>
      </c>
      <c r="Y34" s="229" t="b">
        <f t="shared" si="11"/>
        <v>0</v>
      </c>
      <c r="Z34" s="229" t="b">
        <f t="shared" si="12"/>
        <v>0</v>
      </c>
      <c r="AA34" s="229" t="b">
        <f t="shared" si="20"/>
        <v>1</v>
      </c>
      <c r="AB34" s="230">
        <f t="shared" si="23"/>
        <v>0</v>
      </c>
      <c r="AE34" s="231">
        <f t="shared" si="15"/>
        <v>0</v>
      </c>
      <c r="AG34" s="236"/>
      <c r="AH34" s="231"/>
    </row>
    <row r="35" spans="1:34" s="229" customFormat="1" ht="15" x14ac:dyDescent="0.25">
      <c r="A35" s="196"/>
      <c r="B35" s="226" t="str">
        <f>+CONCATENATE(D37,E37,F37,G37)</f>
        <v>226321E18715O44022311100</v>
      </c>
      <c r="C35" s="232" t="s">
        <v>152</v>
      </c>
      <c r="D35" s="232" t="s">
        <v>293</v>
      </c>
      <c r="E35" s="232" t="s">
        <v>331</v>
      </c>
      <c r="F35" s="232" t="s">
        <v>319</v>
      </c>
      <c r="G35" s="232"/>
      <c r="H35" s="234" t="str">
        <f t="shared" si="6"/>
        <v>2211</v>
      </c>
      <c r="I35" s="234" t="str">
        <f t="shared" si="7"/>
        <v>1</v>
      </c>
      <c r="J35" s="234" t="str">
        <f t="shared" si="8"/>
        <v>1</v>
      </c>
      <c r="K35" s="234" t="str">
        <f t="shared" si="19"/>
        <v>26</v>
      </c>
      <c r="L35" s="233">
        <v>1793800</v>
      </c>
      <c r="M35" s="233">
        <v>1793800</v>
      </c>
      <c r="N35" s="248">
        <v>0</v>
      </c>
      <c r="O35" s="233">
        <v>0</v>
      </c>
      <c r="P35" s="233">
        <v>0</v>
      </c>
      <c r="Q35" s="233">
        <f t="shared" si="22"/>
        <v>0</v>
      </c>
      <c r="R35" s="233">
        <f t="shared" si="17"/>
        <v>0</v>
      </c>
      <c r="S35" s="227" t="s">
        <v>153</v>
      </c>
      <c r="T35" s="227" t="s">
        <v>164</v>
      </c>
      <c r="U35" s="227" t="s">
        <v>223</v>
      </c>
      <c r="V35" s="227"/>
      <c r="W35" s="228"/>
      <c r="X35" s="229" t="b">
        <f t="shared" si="10"/>
        <v>0</v>
      </c>
      <c r="Y35" s="229" t="b">
        <f t="shared" si="11"/>
        <v>0</v>
      </c>
      <c r="Z35" s="229" t="b">
        <f t="shared" si="12"/>
        <v>0</v>
      </c>
      <c r="AA35" s="229" t="b">
        <f t="shared" si="20"/>
        <v>1</v>
      </c>
      <c r="AB35" s="230">
        <f>Q37-W35</f>
        <v>0</v>
      </c>
      <c r="AE35" s="231">
        <f t="shared" si="15"/>
        <v>0</v>
      </c>
      <c r="AG35" s="236"/>
      <c r="AH35" s="231"/>
    </row>
    <row r="36" spans="1:34" s="229" customFormat="1" ht="15" x14ac:dyDescent="0.25">
      <c r="A36" s="196"/>
      <c r="B36" s="226" t="str">
        <f>+CONCATENATE(D39,E39,F39,G39)</f>
        <v>226321E18715O44023111100</v>
      </c>
      <c r="C36" s="232" t="s">
        <v>152</v>
      </c>
      <c r="D36" s="232" t="s">
        <v>295</v>
      </c>
      <c r="E36" s="232" t="s">
        <v>327</v>
      </c>
      <c r="F36" s="232" t="s">
        <v>229</v>
      </c>
      <c r="G36" s="232"/>
      <c r="H36" s="234" t="str">
        <f t="shared" si="6"/>
        <v>2231</v>
      </c>
      <c r="I36" s="234" t="str">
        <f t="shared" si="7"/>
        <v>1</v>
      </c>
      <c r="J36" s="234" t="str">
        <f t="shared" si="8"/>
        <v>1</v>
      </c>
      <c r="K36" s="234" t="str">
        <f t="shared" si="19"/>
        <v>00</v>
      </c>
      <c r="L36" s="233">
        <v>36955</v>
      </c>
      <c r="M36" s="233">
        <v>36955</v>
      </c>
      <c r="N36" s="248">
        <v>0</v>
      </c>
      <c r="O36" s="233">
        <v>0</v>
      </c>
      <c r="P36" s="233">
        <v>0</v>
      </c>
      <c r="Q36" s="233">
        <f t="shared" si="22"/>
        <v>0</v>
      </c>
      <c r="R36" s="233">
        <f t="shared" si="17"/>
        <v>0</v>
      </c>
      <c r="S36" s="227" t="s">
        <v>140</v>
      </c>
      <c r="T36" s="227" t="s">
        <v>164</v>
      </c>
      <c r="U36" s="227" t="s">
        <v>223</v>
      </c>
      <c r="V36" s="227"/>
      <c r="W36" s="228"/>
      <c r="X36" s="229" t="b">
        <f t="shared" si="10"/>
        <v>0</v>
      </c>
      <c r="Y36" s="229" t="b">
        <f t="shared" si="11"/>
        <v>0</v>
      </c>
      <c r="Z36" s="229" t="b">
        <f t="shared" si="12"/>
        <v>0</v>
      </c>
      <c r="AA36" s="229" t="b">
        <f t="shared" si="20"/>
        <v>1</v>
      </c>
      <c r="AB36" s="230">
        <f>Q39-W36</f>
        <v>0</v>
      </c>
      <c r="AE36" s="231">
        <f t="shared" si="15"/>
        <v>0</v>
      </c>
      <c r="AG36" s="236"/>
      <c r="AH36" s="231"/>
    </row>
    <row r="37" spans="1:34" s="229" customFormat="1" ht="15" x14ac:dyDescent="0.25">
      <c r="A37" s="196"/>
      <c r="B37" s="226" t="str">
        <f>+CONCATENATE(D41,E41,F41,G41)</f>
        <v>226321E18715O34023112100</v>
      </c>
      <c r="C37" s="232" t="s">
        <v>152</v>
      </c>
      <c r="D37" s="232" t="s">
        <v>290</v>
      </c>
      <c r="E37" s="232" t="s">
        <v>328</v>
      </c>
      <c r="F37" s="232" t="s">
        <v>229</v>
      </c>
      <c r="G37" s="232"/>
      <c r="H37" s="234" t="str">
        <f t="shared" si="6"/>
        <v>2231</v>
      </c>
      <c r="I37" s="234" t="str">
        <f t="shared" si="7"/>
        <v>1</v>
      </c>
      <c r="J37" s="234" t="str">
        <f t="shared" si="8"/>
        <v>1</v>
      </c>
      <c r="K37" s="234" t="str">
        <f t="shared" si="19"/>
        <v>00</v>
      </c>
      <c r="L37" s="233">
        <v>66000</v>
      </c>
      <c r="M37" s="233">
        <v>66000</v>
      </c>
      <c r="N37" s="248">
        <v>0</v>
      </c>
      <c r="O37" s="233">
        <v>0</v>
      </c>
      <c r="P37" s="233">
        <v>0</v>
      </c>
      <c r="Q37" s="233">
        <f t="shared" si="22"/>
        <v>0</v>
      </c>
      <c r="R37" s="233">
        <f t="shared" si="17"/>
        <v>0</v>
      </c>
      <c r="S37" s="227" t="s">
        <v>155</v>
      </c>
      <c r="T37" s="227" t="s">
        <v>154</v>
      </c>
      <c r="U37" s="227" t="s">
        <v>224</v>
      </c>
      <c r="V37" s="227"/>
      <c r="W37" s="228"/>
      <c r="X37" s="229" t="b">
        <f t="shared" si="10"/>
        <v>0</v>
      </c>
      <c r="Y37" s="229" t="b">
        <f t="shared" si="11"/>
        <v>0</v>
      </c>
      <c r="Z37" s="229" t="b">
        <f t="shared" si="12"/>
        <v>0</v>
      </c>
      <c r="AA37" s="229" t="b">
        <f t="shared" ref="AA37:AA38" si="24">+V37=G37</f>
        <v>1</v>
      </c>
      <c r="AB37" s="230">
        <f>Q41-W37</f>
        <v>0</v>
      </c>
      <c r="AE37" s="231">
        <f t="shared" si="15"/>
        <v>0</v>
      </c>
      <c r="AG37" s="236"/>
      <c r="AH37" s="231"/>
    </row>
    <row r="38" spans="1:34" s="229" customFormat="1" ht="15" x14ac:dyDescent="0.25">
      <c r="A38" s="196"/>
      <c r="B38" s="226" t="str">
        <f>+CONCATENATE(D43,E43,F43,G43)</f>
        <v>226321E18715O44025211100</v>
      </c>
      <c r="C38" s="232" t="s">
        <v>152</v>
      </c>
      <c r="D38" s="232" t="s">
        <v>295</v>
      </c>
      <c r="E38" s="232" t="s">
        <v>327</v>
      </c>
      <c r="F38" s="232" t="s">
        <v>283</v>
      </c>
      <c r="G38" s="232"/>
      <c r="H38" s="234" t="str">
        <f t="shared" si="6"/>
        <v>2311</v>
      </c>
      <c r="I38" s="234" t="str">
        <f t="shared" si="7"/>
        <v>1</v>
      </c>
      <c r="J38" s="234" t="str">
        <f t="shared" si="8"/>
        <v>1</v>
      </c>
      <c r="K38" s="234" t="str">
        <f t="shared" si="19"/>
        <v>00</v>
      </c>
      <c r="L38" s="233">
        <v>1000000</v>
      </c>
      <c r="M38" s="233">
        <v>1000000</v>
      </c>
      <c r="N38" s="248">
        <v>0</v>
      </c>
      <c r="O38" s="233">
        <v>0</v>
      </c>
      <c r="P38" s="233">
        <v>0</v>
      </c>
      <c r="Q38" s="233">
        <f t="shared" si="22"/>
        <v>0</v>
      </c>
      <c r="R38" s="233">
        <f t="shared" si="17"/>
        <v>0</v>
      </c>
      <c r="S38" s="227" t="s">
        <v>153</v>
      </c>
      <c r="T38" s="227" t="s">
        <v>154</v>
      </c>
      <c r="U38" s="227" t="s">
        <v>225</v>
      </c>
      <c r="V38" s="227"/>
      <c r="W38" s="228"/>
      <c r="X38" s="229" t="b">
        <f t="shared" si="10"/>
        <v>0</v>
      </c>
      <c r="Y38" s="229" t="b">
        <f t="shared" si="11"/>
        <v>0</v>
      </c>
      <c r="Z38" s="229" t="b">
        <f t="shared" si="12"/>
        <v>0</v>
      </c>
      <c r="AA38" s="229" t="b">
        <f t="shared" si="24"/>
        <v>1</v>
      </c>
      <c r="AB38" s="230">
        <f>Q43-W38</f>
        <v>0</v>
      </c>
      <c r="AE38" s="231">
        <f t="shared" si="15"/>
        <v>0</v>
      </c>
      <c r="AG38" s="236"/>
      <c r="AH38" s="231"/>
    </row>
    <row r="39" spans="1:34" s="229" customFormat="1" ht="15" x14ac:dyDescent="0.25">
      <c r="A39" s="196"/>
      <c r="B39" s="226" t="str">
        <f>+CONCATENATE(D44,E44,F44,G44)</f>
        <v>226321E18715OG4025211100</v>
      </c>
      <c r="C39" s="232" t="s">
        <v>152</v>
      </c>
      <c r="D39" s="232" t="s">
        <v>290</v>
      </c>
      <c r="E39" s="232" t="s">
        <v>328</v>
      </c>
      <c r="F39" s="232" t="s">
        <v>283</v>
      </c>
      <c r="G39" s="232"/>
      <c r="H39" s="234" t="str">
        <f t="shared" si="6"/>
        <v>2311</v>
      </c>
      <c r="I39" s="234" t="str">
        <f t="shared" si="7"/>
        <v>1</v>
      </c>
      <c r="J39" s="234" t="str">
        <f t="shared" si="8"/>
        <v>1</v>
      </c>
      <c r="K39" s="234" t="str">
        <f t="shared" si="19"/>
        <v>00</v>
      </c>
      <c r="L39" s="233">
        <v>200000</v>
      </c>
      <c r="M39" s="233">
        <v>200000</v>
      </c>
      <c r="N39" s="248">
        <v>0</v>
      </c>
      <c r="O39" s="233">
        <v>0</v>
      </c>
      <c r="P39" s="233">
        <v>0</v>
      </c>
      <c r="Q39" s="233">
        <f t="shared" si="22"/>
        <v>0</v>
      </c>
      <c r="R39" s="233">
        <f t="shared" si="17"/>
        <v>0</v>
      </c>
      <c r="S39" s="227" t="s">
        <v>139</v>
      </c>
      <c r="T39" s="227" t="s">
        <v>217</v>
      </c>
      <c r="U39" s="227" t="s">
        <v>225</v>
      </c>
      <c r="V39" s="227"/>
      <c r="W39" s="228"/>
      <c r="X39" s="229" t="b">
        <f t="shared" si="10"/>
        <v>0</v>
      </c>
      <c r="Y39" s="229" t="b">
        <f t="shared" si="11"/>
        <v>0</v>
      </c>
      <c r="Z39" s="229" t="b">
        <f t="shared" si="12"/>
        <v>0</v>
      </c>
      <c r="AA39" s="229" t="b">
        <f t="shared" ref="AA39:AA41" si="25">+V39=G39</f>
        <v>1</v>
      </c>
      <c r="AB39" s="230">
        <f t="shared" ref="AB39:AB48" si="26">Q44-W39</f>
        <v>0</v>
      </c>
      <c r="AE39" s="231">
        <f t="shared" si="15"/>
        <v>0</v>
      </c>
      <c r="AG39" s="236"/>
      <c r="AH39" s="231"/>
    </row>
    <row r="40" spans="1:34" s="229" customFormat="1" ht="15" x14ac:dyDescent="0.25">
      <c r="A40" s="196"/>
      <c r="B40" s="226" t="str">
        <f>+CONCATENATE(D45,E45,F45,G45)</f>
        <v>311102F03715O44025211100</v>
      </c>
      <c r="C40" s="232" t="s">
        <v>152</v>
      </c>
      <c r="D40" s="232" t="s">
        <v>292</v>
      </c>
      <c r="E40" s="232" t="s">
        <v>328</v>
      </c>
      <c r="F40" s="232" t="s">
        <v>283</v>
      </c>
      <c r="G40" s="232"/>
      <c r="H40" s="234" t="str">
        <f t="shared" si="6"/>
        <v>2311</v>
      </c>
      <c r="I40" s="234" t="str">
        <f t="shared" si="7"/>
        <v>1</v>
      </c>
      <c r="J40" s="234" t="str">
        <f t="shared" si="8"/>
        <v>1</v>
      </c>
      <c r="K40" s="234" t="str">
        <f t="shared" si="19"/>
        <v>00</v>
      </c>
      <c r="L40" s="233">
        <v>150000</v>
      </c>
      <c r="M40" s="233">
        <v>150000</v>
      </c>
      <c r="N40" s="248">
        <v>0</v>
      </c>
      <c r="O40" s="233">
        <v>0</v>
      </c>
      <c r="P40" s="233">
        <v>0</v>
      </c>
      <c r="Q40" s="233">
        <f t="shared" si="22"/>
        <v>0</v>
      </c>
      <c r="R40" s="233">
        <f t="shared" si="17"/>
        <v>0</v>
      </c>
      <c r="S40" s="227" t="s">
        <v>140</v>
      </c>
      <c r="T40" s="227" t="s">
        <v>217</v>
      </c>
      <c r="U40" s="227" t="s">
        <v>225</v>
      </c>
      <c r="V40" s="227"/>
      <c r="W40" s="228"/>
      <c r="X40" s="229" t="b">
        <f t="shared" si="10"/>
        <v>0</v>
      </c>
      <c r="Y40" s="229" t="b">
        <f t="shared" si="11"/>
        <v>0</v>
      </c>
      <c r="Z40" s="229" t="b">
        <f t="shared" si="12"/>
        <v>0</v>
      </c>
      <c r="AA40" s="229" t="b">
        <f t="shared" si="25"/>
        <v>1</v>
      </c>
      <c r="AB40" s="230">
        <f t="shared" si="26"/>
        <v>0</v>
      </c>
      <c r="AE40" s="231">
        <f t="shared" si="15"/>
        <v>0</v>
      </c>
      <c r="AG40" s="236"/>
      <c r="AH40" s="231"/>
    </row>
    <row r="41" spans="1:34" s="229" customFormat="1" ht="15" x14ac:dyDescent="0.25">
      <c r="A41" s="196"/>
      <c r="B41" s="226" t="str">
        <f>+CONCATENATE(D46,E46,F46,G46)</f>
        <v>172002N00115O24025311100</v>
      </c>
      <c r="C41" s="232" t="s">
        <v>152</v>
      </c>
      <c r="D41" s="232" t="s">
        <v>290</v>
      </c>
      <c r="E41" s="232" t="s">
        <v>331</v>
      </c>
      <c r="F41" s="232" t="s">
        <v>334</v>
      </c>
      <c r="G41" s="232"/>
      <c r="H41" s="234" t="str">
        <f t="shared" si="6"/>
        <v>2311</v>
      </c>
      <c r="I41" s="234" t="str">
        <f t="shared" si="7"/>
        <v>2</v>
      </c>
      <c r="J41" s="234" t="str">
        <f t="shared" si="8"/>
        <v>1</v>
      </c>
      <c r="K41" s="234" t="str">
        <f t="shared" si="19"/>
        <v>00</v>
      </c>
      <c r="L41" s="233">
        <v>896110</v>
      </c>
      <c r="M41" s="233">
        <v>896110</v>
      </c>
      <c r="N41" s="248">
        <v>0</v>
      </c>
      <c r="O41" s="233">
        <v>0</v>
      </c>
      <c r="P41" s="233">
        <v>0</v>
      </c>
      <c r="Q41" s="233">
        <f t="shared" si="22"/>
        <v>0</v>
      </c>
      <c r="R41" s="233">
        <f t="shared" si="17"/>
        <v>0</v>
      </c>
      <c r="S41" s="227" t="s">
        <v>140</v>
      </c>
      <c r="T41" s="227" t="s">
        <v>154</v>
      </c>
      <c r="U41" s="227" t="s">
        <v>225</v>
      </c>
      <c r="V41" s="227"/>
      <c r="W41" s="228"/>
      <c r="X41" s="229" t="b">
        <f t="shared" si="10"/>
        <v>0</v>
      </c>
      <c r="Y41" s="229" t="b">
        <f t="shared" si="11"/>
        <v>0</v>
      </c>
      <c r="Z41" s="229" t="b">
        <f t="shared" si="12"/>
        <v>0</v>
      </c>
      <c r="AA41" s="229" t="b">
        <f t="shared" si="25"/>
        <v>1</v>
      </c>
      <c r="AB41" s="230">
        <f t="shared" si="26"/>
        <v>0</v>
      </c>
      <c r="AE41" s="231">
        <f t="shared" si="15"/>
        <v>0</v>
      </c>
      <c r="AG41" s="236"/>
      <c r="AH41" s="231"/>
    </row>
    <row r="42" spans="1:34" s="229" customFormat="1" ht="15" x14ac:dyDescent="0.25">
      <c r="A42" s="196"/>
      <c r="B42" s="226" t="e">
        <f>+CONCATENATE(#REF!,#REF!,#REF!,#REF!)</f>
        <v>#REF!</v>
      </c>
      <c r="C42" s="232" t="s">
        <v>152</v>
      </c>
      <c r="D42" s="232" t="s">
        <v>297</v>
      </c>
      <c r="E42" s="232" t="s">
        <v>327</v>
      </c>
      <c r="F42" s="232" t="s">
        <v>230</v>
      </c>
      <c r="G42" s="232"/>
      <c r="H42" s="234" t="str">
        <f t="shared" si="6"/>
        <v>2341</v>
      </c>
      <c r="I42" s="234" t="str">
        <f t="shared" si="7"/>
        <v>2</v>
      </c>
      <c r="J42" s="234" t="str">
        <f t="shared" si="8"/>
        <v>1</v>
      </c>
      <c r="K42" s="234" t="str">
        <f t="shared" si="19"/>
        <v>00</v>
      </c>
      <c r="L42" s="233">
        <v>3500000</v>
      </c>
      <c r="M42" s="233">
        <v>3500000</v>
      </c>
      <c r="N42" s="248">
        <v>0</v>
      </c>
      <c r="O42" s="233">
        <v>0</v>
      </c>
      <c r="P42" s="233">
        <v>0</v>
      </c>
      <c r="Q42" s="233">
        <f t="shared" si="22"/>
        <v>0</v>
      </c>
      <c r="R42" s="233">
        <f t="shared" si="17"/>
        <v>0</v>
      </c>
      <c r="S42" s="227" t="s">
        <v>156</v>
      </c>
      <c r="T42" s="227" t="s">
        <v>161</v>
      </c>
      <c r="U42" s="227" t="s">
        <v>225</v>
      </c>
      <c r="V42" s="227"/>
      <c r="W42" s="228"/>
      <c r="X42" s="229" t="b">
        <f t="shared" si="10"/>
        <v>0</v>
      </c>
      <c r="Y42" s="229" t="b">
        <f t="shared" si="11"/>
        <v>0</v>
      </c>
      <c r="Z42" s="229" t="b">
        <f t="shared" si="12"/>
        <v>0</v>
      </c>
      <c r="AA42" s="229" t="b">
        <f t="shared" ref="AA42:AA58" si="27">+V42=G42</f>
        <v>1</v>
      </c>
      <c r="AB42" s="230" t="e">
        <f>#REF!-W42</f>
        <v>#REF!</v>
      </c>
      <c r="AE42" s="231">
        <f t="shared" si="15"/>
        <v>0</v>
      </c>
      <c r="AG42" s="236"/>
      <c r="AH42" s="231"/>
    </row>
    <row r="43" spans="1:34" s="229" customFormat="1" ht="15" x14ac:dyDescent="0.25">
      <c r="A43" s="196"/>
      <c r="B43" s="226" t="str">
        <f>+CONCATENATE(D104,E104,F104,G104)</f>
        <v>226321E18715OG4031321100</v>
      </c>
      <c r="C43" s="232" t="s">
        <v>152</v>
      </c>
      <c r="D43" s="232" t="s">
        <v>290</v>
      </c>
      <c r="E43" s="232" t="s">
        <v>328</v>
      </c>
      <c r="F43" s="232" t="s">
        <v>252</v>
      </c>
      <c r="G43" s="232"/>
      <c r="H43" s="234" t="str">
        <f t="shared" si="6"/>
        <v>2521</v>
      </c>
      <c r="I43" s="234" t="str">
        <f t="shared" si="7"/>
        <v>1</v>
      </c>
      <c r="J43" s="234" t="str">
        <f t="shared" si="8"/>
        <v>1</v>
      </c>
      <c r="K43" s="234" t="str">
        <f t="shared" si="19"/>
        <v>00</v>
      </c>
      <c r="L43" s="233">
        <v>550600</v>
      </c>
      <c r="M43" s="233">
        <v>550600</v>
      </c>
      <c r="N43" s="248">
        <v>0</v>
      </c>
      <c r="O43" s="233">
        <v>0</v>
      </c>
      <c r="P43" s="233">
        <v>0</v>
      </c>
      <c r="Q43" s="233">
        <f t="shared" si="22"/>
        <v>0</v>
      </c>
      <c r="R43" s="233">
        <f t="shared" si="17"/>
        <v>0</v>
      </c>
      <c r="S43" s="227" t="s">
        <v>165</v>
      </c>
      <c r="T43" s="227" t="s">
        <v>161</v>
      </c>
      <c r="U43" s="227" t="s">
        <v>225</v>
      </c>
      <c r="V43" s="227"/>
      <c r="W43" s="228"/>
      <c r="X43" s="229" t="b">
        <f t="shared" si="10"/>
        <v>0</v>
      </c>
      <c r="Y43" s="229" t="b">
        <f t="shared" si="11"/>
        <v>0</v>
      </c>
      <c r="Z43" s="229" t="b">
        <f t="shared" si="12"/>
        <v>0</v>
      </c>
      <c r="AA43" s="229" t="b">
        <f t="shared" si="27"/>
        <v>1</v>
      </c>
      <c r="AB43" s="230">
        <f>Q47-W43</f>
        <v>0</v>
      </c>
      <c r="AE43" s="231">
        <f t="shared" si="15"/>
        <v>0</v>
      </c>
      <c r="AG43" s="236"/>
      <c r="AH43" s="231"/>
    </row>
    <row r="44" spans="1:34" s="229" customFormat="1" ht="15" x14ac:dyDescent="0.25">
      <c r="A44" s="196"/>
      <c r="B44" s="226" t="str">
        <f>+CONCATENATE(D48,E48,F48,G48)</f>
        <v>226321E18715OG4025311100</v>
      </c>
      <c r="C44" s="232" t="s">
        <v>152</v>
      </c>
      <c r="D44" s="232" t="s">
        <v>290</v>
      </c>
      <c r="E44" s="232" t="s">
        <v>329</v>
      </c>
      <c r="F44" s="232" t="s">
        <v>252</v>
      </c>
      <c r="G44" s="232"/>
      <c r="H44" s="234" t="str">
        <f t="shared" si="6"/>
        <v>2521</v>
      </c>
      <c r="I44" s="234" t="str">
        <f t="shared" si="7"/>
        <v>1</v>
      </c>
      <c r="J44" s="234" t="str">
        <f t="shared" si="8"/>
        <v>1</v>
      </c>
      <c r="K44" s="234" t="str">
        <f t="shared" si="19"/>
        <v>00</v>
      </c>
      <c r="L44" s="233">
        <v>58900</v>
      </c>
      <c r="M44" s="233">
        <v>58900</v>
      </c>
      <c r="N44" s="248">
        <v>0</v>
      </c>
      <c r="O44" s="233">
        <v>0</v>
      </c>
      <c r="P44" s="233">
        <v>0</v>
      </c>
      <c r="Q44" s="233">
        <f t="shared" si="22"/>
        <v>0</v>
      </c>
      <c r="R44" s="233">
        <f t="shared" si="17"/>
        <v>0</v>
      </c>
      <c r="S44" s="227" t="s">
        <v>157</v>
      </c>
      <c r="T44" s="227" t="s">
        <v>161</v>
      </c>
      <c r="U44" s="227" t="s">
        <v>225</v>
      </c>
      <c r="V44" s="227"/>
      <c r="W44" s="228"/>
      <c r="X44" s="229" t="b">
        <f t="shared" si="10"/>
        <v>0</v>
      </c>
      <c r="Y44" s="229" t="b">
        <f t="shared" si="11"/>
        <v>0</v>
      </c>
      <c r="Z44" s="229" t="b">
        <f t="shared" si="12"/>
        <v>0</v>
      </c>
      <c r="AA44" s="229" t="b">
        <f t="shared" si="27"/>
        <v>1</v>
      </c>
      <c r="AB44" s="230">
        <f>Q48-W44</f>
        <v>0</v>
      </c>
      <c r="AE44" s="231">
        <f t="shared" si="15"/>
        <v>0</v>
      </c>
      <c r="AG44" s="236"/>
      <c r="AH44" s="231"/>
    </row>
    <row r="45" spans="1:34" s="229" customFormat="1" ht="15" x14ac:dyDescent="0.25">
      <c r="A45" s="196"/>
      <c r="B45" s="226" t="str">
        <f>+CONCATENATE(D49,E49,F49,G49)</f>
        <v>242218E18815OG4025311100</v>
      </c>
      <c r="C45" s="232" t="s">
        <v>152</v>
      </c>
      <c r="D45" s="232" t="s">
        <v>292</v>
      </c>
      <c r="E45" s="232" t="s">
        <v>328</v>
      </c>
      <c r="F45" s="232" t="s">
        <v>252</v>
      </c>
      <c r="G45" s="232"/>
      <c r="H45" s="234" t="str">
        <f t="shared" si="6"/>
        <v>2521</v>
      </c>
      <c r="I45" s="234" t="str">
        <f t="shared" si="7"/>
        <v>1</v>
      </c>
      <c r="J45" s="234" t="str">
        <f t="shared" si="8"/>
        <v>1</v>
      </c>
      <c r="K45" s="234" t="str">
        <f t="shared" si="19"/>
        <v>00</v>
      </c>
      <c r="L45" s="233">
        <v>396900</v>
      </c>
      <c r="M45" s="233">
        <v>396900</v>
      </c>
      <c r="N45" s="248">
        <v>0</v>
      </c>
      <c r="O45" s="233">
        <v>0</v>
      </c>
      <c r="P45" s="233">
        <v>0</v>
      </c>
      <c r="Q45" s="233">
        <f t="shared" si="22"/>
        <v>0</v>
      </c>
      <c r="R45" s="233">
        <f t="shared" si="17"/>
        <v>0</v>
      </c>
      <c r="S45" s="227" t="s">
        <v>155</v>
      </c>
      <c r="T45" s="227" t="s">
        <v>154</v>
      </c>
      <c r="U45" s="227" t="s">
        <v>225</v>
      </c>
      <c r="V45" s="227"/>
      <c r="W45" s="228"/>
      <c r="X45" s="229" t="b">
        <f t="shared" si="10"/>
        <v>0</v>
      </c>
      <c r="Y45" s="229" t="b">
        <f t="shared" si="11"/>
        <v>0</v>
      </c>
      <c r="Z45" s="229" t="b">
        <f t="shared" si="12"/>
        <v>0</v>
      </c>
      <c r="AA45" s="229" t="b">
        <f t="shared" si="27"/>
        <v>1</v>
      </c>
      <c r="AB45" s="230">
        <f>Q49-W45</f>
        <v>0</v>
      </c>
      <c r="AE45" s="231">
        <f t="shared" si="15"/>
        <v>0</v>
      </c>
      <c r="AG45" s="236"/>
      <c r="AH45" s="231"/>
    </row>
    <row r="46" spans="1:34" s="229" customFormat="1" ht="15" x14ac:dyDescent="0.25">
      <c r="A46" s="196"/>
      <c r="B46" s="226" t="str">
        <f>+CONCATENATE(D50,E50,F50,G50)</f>
        <v>172002N00115O24025411100</v>
      </c>
      <c r="C46" s="232" t="s">
        <v>152</v>
      </c>
      <c r="D46" s="232" t="s">
        <v>141</v>
      </c>
      <c r="E46" s="232" t="s">
        <v>327</v>
      </c>
      <c r="F46" s="232" t="s">
        <v>253</v>
      </c>
      <c r="G46" s="232"/>
      <c r="H46" s="234" t="str">
        <f t="shared" si="6"/>
        <v>2531</v>
      </c>
      <c r="I46" s="234" t="str">
        <f t="shared" si="7"/>
        <v>1</v>
      </c>
      <c r="J46" s="234" t="str">
        <f t="shared" si="8"/>
        <v>1</v>
      </c>
      <c r="K46" s="234" t="str">
        <f t="shared" si="19"/>
        <v>00</v>
      </c>
      <c r="L46" s="233">
        <v>400000</v>
      </c>
      <c r="M46" s="233">
        <v>400000</v>
      </c>
      <c r="N46" s="248">
        <v>0</v>
      </c>
      <c r="O46" s="233">
        <v>0</v>
      </c>
      <c r="P46" s="233">
        <v>0</v>
      </c>
      <c r="Q46" s="233">
        <f t="shared" si="22"/>
        <v>0</v>
      </c>
      <c r="R46" s="233">
        <f t="shared" si="17"/>
        <v>0</v>
      </c>
      <c r="S46" s="227" t="s">
        <v>163</v>
      </c>
      <c r="T46" s="227" t="s">
        <v>161</v>
      </c>
      <c r="U46" s="227" t="s">
        <v>225</v>
      </c>
      <c r="V46" s="227"/>
      <c r="W46" s="228"/>
      <c r="X46" s="229" t="b">
        <f t="shared" si="10"/>
        <v>0</v>
      </c>
      <c r="Y46" s="229" t="b">
        <f t="shared" si="11"/>
        <v>0</v>
      </c>
      <c r="Z46" s="229" t="b">
        <f t="shared" si="12"/>
        <v>0</v>
      </c>
      <c r="AA46" s="229" t="b">
        <f t="shared" si="27"/>
        <v>1</v>
      </c>
      <c r="AB46" s="230">
        <f>Q50-W46</f>
        <v>0</v>
      </c>
      <c r="AE46" s="231">
        <f t="shared" si="15"/>
        <v>0</v>
      </c>
      <c r="AG46" s="236"/>
      <c r="AH46" s="231"/>
    </row>
    <row r="47" spans="1:34" s="229" customFormat="1" ht="15" x14ac:dyDescent="0.25">
      <c r="A47" s="196"/>
      <c r="B47" s="226" t="str">
        <f t="shared" ref="B47:B48" si="28">+CONCATENATE(D52,E52,F52,G52)</f>
        <v>216089E19015OG4025411100</v>
      </c>
      <c r="C47" s="232" t="s">
        <v>152</v>
      </c>
      <c r="D47" s="232" t="s">
        <v>295</v>
      </c>
      <c r="E47" s="232" t="s">
        <v>327</v>
      </c>
      <c r="F47" s="232" t="s">
        <v>253</v>
      </c>
      <c r="G47" s="232"/>
      <c r="H47" s="234" t="str">
        <f t="shared" si="6"/>
        <v>2531</v>
      </c>
      <c r="I47" s="234" t="str">
        <f t="shared" si="7"/>
        <v>1</v>
      </c>
      <c r="J47" s="234" t="str">
        <f t="shared" si="8"/>
        <v>1</v>
      </c>
      <c r="K47" s="234" t="str">
        <f t="shared" si="19"/>
        <v>00</v>
      </c>
      <c r="L47" s="233">
        <v>150000</v>
      </c>
      <c r="M47" s="233">
        <v>150000</v>
      </c>
      <c r="N47" s="248">
        <v>0</v>
      </c>
      <c r="O47" s="233">
        <v>0</v>
      </c>
      <c r="P47" s="233">
        <v>0</v>
      </c>
      <c r="Q47" s="233">
        <f t="shared" si="22"/>
        <v>0</v>
      </c>
      <c r="R47" s="233">
        <f t="shared" si="17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10"/>
        <v>0</v>
      </c>
      <c r="Y47" s="229" t="b">
        <f t="shared" si="11"/>
        <v>0</v>
      </c>
      <c r="Z47" s="229" t="b">
        <f t="shared" si="12"/>
        <v>0</v>
      </c>
      <c r="AA47" s="229" t="b">
        <f t="shared" si="27"/>
        <v>1</v>
      </c>
      <c r="AB47" s="230">
        <f t="shared" si="26"/>
        <v>0</v>
      </c>
      <c r="AE47" s="231">
        <f t="shared" si="15"/>
        <v>0</v>
      </c>
      <c r="AG47" s="236"/>
      <c r="AH47" s="231"/>
    </row>
    <row r="48" spans="1:34" s="229" customFormat="1" ht="15" x14ac:dyDescent="0.25">
      <c r="A48" s="196"/>
      <c r="B48" s="226" t="str">
        <f t="shared" si="28"/>
        <v>242218E18815O24025411100</v>
      </c>
      <c r="C48" s="232" t="s">
        <v>152</v>
      </c>
      <c r="D48" s="232" t="s">
        <v>290</v>
      </c>
      <c r="E48" s="232" t="s">
        <v>329</v>
      </c>
      <c r="F48" s="232" t="s">
        <v>253</v>
      </c>
      <c r="G48" s="232"/>
      <c r="H48" s="234" t="str">
        <f t="shared" si="6"/>
        <v>2531</v>
      </c>
      <c r="I48" s="234" t="str">
        <f t="shared" si="7"/>
        <v>1</v>
      </c>
      <c r="J48" s="234" t="str">
        <f t="shared" si="8"/>
        <v>1</v>
      </c>
      <c r="K48" s="234" t="str">
        <f t="shared" si="19"/>
        <v>00</v>
      </c>
      <c r="L48" s="233">
        <v>62000</v>
      </c>
      <c r="M48" s="233">
        <v>62000</v>
      </c>
      <c r="N48" s="248">
        <v>0</v>
      </c>
      <c r="O48" s="233">
        <v>0</v>
      </c>
      <c r="P48" s="233">
        <v>0</v>
      </c>
      <c r="Q48" s="233">
        <f t="shared" si="22"/>
        <v>0</v>
      </c>
      <c r="R48" s="233">
        <f t="shared" si="17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10"/>
        <v>0</v>
      </c>
      <c r="Y48" s="229" t="b">
        <f t="shared" si="11"/>
        <v>0</v>
      </c>
      <c r="Z48" s="229" t="b">
        <f t="shared" si="12"/>
        <v>0</v>
      </c>
      <c r="AA48" s="229" t="b">
        <f t="shared" si="27"/>
        <v>1</v>
      </c>
      <c r="AB48" s="230">
        <f t="shared" si="26"/>
        <v>0</v>
      </c>
      <c r="AE48" s="231">
        <f t="shared" si="15"/>
        <v>0</v>
      </c>
      <c r="AG48" s="236"/>
      <c r="AH48" s="231"/>
    </row>
    <row r="49" spans="1:34" s="229" customFormat="1" ht="15" x14ac:dyDescent="0.25">
      <c r="A49" s="196"/>
      <c r="B49" s="226" t="e">
        <f>+CONCATENATE(#REF!,#REF!,#REF!,#REF!)</f>
        <v>#REF!</v>
      </c>
      <c r="C49" s="232" t="s">
        <v>152</v>
      </c>
      <c r="D49" s="232" t="s">
        <v>294</v>
      </c>
      <c r="E49" s="232" t="s">
        <v>329</v>
      </c>
      <c r="F49" s="232" t="s">
        <v>253</v>
      </c>
      <c r="G49" s="232"/>
      <c r="H49" s="234" t="str">
        <f t="shared" si="6"/>
        <v>2531</v>
      </c>
      <c r="I49" s="234" t="str">
        <f t="shared" si="7"/>
        <v>1</v>
      </c>
      <c r="J49" s="234" t="str">
        <f t="shared" si="8"/>
        <v>1</v>
      </c>
      <c r="K49" s="234" t="str">
        <f t="shared" si="19"/>
        <v>00</v>
      </c>
      <c r="L49" s="233">
        <v>68404</v>
      </c>
      <c r="M49" s="233">
        <v>68404</v>
      </c>
      <c r="N49" s="248">
        <v>0</v>
      </c>
      <c r="O49" s="233">
        <v>0</v>
      </c>
      <c r="P49" s="233">
        <v>0</v>
      </c>
      <c r="Q49" s="233">
        <f t="shared" si="22"/>
        <v>0</v>
      </c>
      <c r="R49" s="233">
        <f t="shared" si="17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10"/>
        <v>0</v>
      </c>
      <c r="Y49" s="229" t="b">
        <f t="shared" si="11"/>
        <v>0</v>
      </c>
      <c r="Z49" s="229" t="b">
        <f t="shared" si="12"/>
        <v>0</v>
      </c>
      <c r="AA49" s="229" t="b">
        <f t="shared" si="27"/>
        <v>1</v>
      </c>
      <c r="AB49" s="230" t="e">
        <f>#REF!-W49</f>
        <v>#REF!</v>
      </c>
      <c r="AE49" s="231">
        <f t="shared" si="15"/>
        <v>0</v>
      </c>
      <c r="AG49" s="236"/>
      <c r="AH49" s="231"/>
    </row>
    <row r="50" spans="1:34" s="229" customFormat="1" ht="15" x14ac:dyDescent="0.25">
      <c r="A50" s="196"/>
      <c r="B50" s="226" t="str">
        <f>+CONCATENATE(D54,E54,F54,G54)</f>
        <v>221313M00115O24025611100</v>
      </c>
      <c r="C50" s="232" t="s">
        <v>152</v>
      </c>
      <c r="D50" s="232" t="s">
        <v>141</v>
      </c>
      <c r="E50" s="232" t="s">
        <v>327</v>
      </c>
      <c r="F50" s="232" t="s">
        <v>254</v>
      </c>
      <c r="G50" s="232"/>
      <c r="H50" s="234" t="str">
        <f t="shared" si="6"/>
        <v>2541</v>
      </c>
      <c r="I50" s="234" t="str">
        <f t="shared" si="7"/>
        <v>1</v>
      </c>
      <c r="J50" s="234" t="str">
        <f t="shared" si="8"/>
        <v>1</v>
      </c>
      <c r="K50" s="234" t="str">
        <f t="shared" si="19"/>
        <v>00</v>
      </c>
      <c r="L50" s="233">
        <v>500000</v>
      </c>
      <c r="M50" s="233">
        <v>500000</v>
      </c>
      <c r="N50" s="248">
        <v>0</v>
      </c>
      <c r="O50" s="233">
        <v>0</v>
      </c>
      <c r="P50" s="233">
        <v>0</v>
      </c>
      <c r="Q50" s="233">
        <f t="shared" si="22"/>
        <v>0</v>
      </c>
      <c r="R50" s="233">
        <f t="shared" si="17"/>
        <v>0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10"/>
        <v>0</v>
      </c>
      <c r="Y50" s="229" t="b">
        <f t="shared" si="11"/>
        <v>0</v>
      </c>
      <c r="Z50" s="229" t="b">
        <f t="shared" si="12"/>
        <v>0</v>
      </c>
      <c r="AA50" s="229" t="b">
        <f t="shared" si="27"/>
        <v>1</v>
      </c>
      <c r="AB50" s="230">
        <f>Q54-W50</f>
        <v>0</v>
      </c>
      <c r="AE50" s="231">
        <f t="shared" si="15"/>
        <v>0</v>
      </c>
      <c r="AG50" s="236"/>
      <c r="AH50" s="231"/>
    </row>
    <row r="51" spans="1:34" s="229" customFormat="1" ht="15" x14ac:dyDescent="0.25">
      <c r="A51" s="196"/>
      <c r="B51" s="226" t="str">
        <f>+CONCATENATE(D55,E55,F55,G55)</f>
        <v>226321E18715OG4025611100</v>
      </c>
      <c r="C51" s="232" t="s">
        <v>152</v>
      </c>
      <c r="D51" s="232" t="s">
        <v>296</v>
      </c>
      <c r="E51" s="232" t="s">
        <v>327</v>
      </c>
      <c r="F51" s="232" t="s">
        <v>254</v>
      </c>
      <c r="G51" s="232"/>
      <c r="H51" s="234" t="str">
        <f t="shared" si="6"/>
        <v>2541</v>
      </c>
      <c r="I51" s="234" t="str">
        <f t="shared" si="7"/>
        <v>1</v>
      </c>
      <c r="J51" s="234" t="str">
        <f t="shared" si="8"/>
        <v>1</v>
      </c>
      <c r="K51" s="234" t="str">
        <f t="shared" si="19"/>
        <v>00</v>
      </c>
      <c r="L51" s="233">
        <v>740354</v>
      </c>
      <c r="M51" s="233">
        <v>740354</v>
      </c>
      <c r="N51" s="248">
        <v>0</v>
      </c>
      <c r="O51" s="233">
        <v>0</v>
      </c>
      <c r="P51" s="233">
        <v>0</v>
      </c>
      <c r="Q51" s="233">
        <f t="shared" si="22"/>
        <v>0</v>
      </c>
      <c r="R51" s="233">
        <f t="shared" si="17"/>
        <v>0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10"/>
        <v>0</v>
      </c>
      <c r="Y51" s="229" t="b">
        <f t="shared" si="11"/>
        <v>0</v>
      </c>
      <c r="Z51" s="229" t="b">
        <f t="shared" si="12"/>
        <v>0</v>
      </c>
      <c r="AA51" s="229" t="b">
        <f t="shared" si="27"/>
        <v>1</v>
      </c>
      <c r="AB51" s="230">
        <f>Q55-W51</f>
        <v>0</v>
      </c>
      <c r="AE51" s="231">
        <f t="shared" si="15"/>
        <v>0</v>
      </c>
      <c r="AG51" s="236"/>
      <c r="AH51" s="231"/>
    </row>
    <row r="52" spans="1:34" s="229" customFormat="1" ht="15" x14ac:dyDescent="0.25">
      <c r="A52" s="196"/>
      <c r="B52" s="226" t="str">
        <f>+CONCATENATE(D68,E68,F68,G68)</f>
        <v>226321E18715O64027312100</v>
      </c>
      <c r="C52" s="232" t="s">
        <v>152</v>
      </c>
      <c r="D52" s="232" t="s">
        <v>296</v>
      </c>
      <c r="E52" s="232" t="s">
        <v>329</v>
      </c>
      <c r="F52" s="232" t="s">
        <v>254</v>
      </c>
      <c r="G52" s="232"/>
      <c r="H52" s="234" t="str">
        <f t="shared" si="6"/>
        <v>2541</v>
      </c>
      <c r="I52" s="234" t="str">
        <f t="shared" si="7"/>
        <v>1</v>
      </c>
      <c r="J52" s="234" t="str">
        <f t="shared" si="8"/>
        <v>1</v>
      </c>
      <c r="K52" s="234" t="str">
        <f t="shared" si="19"/>
        <v>00</v>
      </c>
      <c r="L52" s="233">
        <v>437153</v>
      </c>
      <c r="M52" s="233">
        <v>437153</v>
      </c>
      <c r="N52" s="248">
        <v>0</v>
      </c>
      <c r="O52" s="233">
        <v>0</v>
      </c>
      <c r="P52" s="233">
        <v>0</v>
      </c>
      <c r="Q52" s="233">
        <f t="shared" si="22"/>
        <v>0</v>
      </c>
      <c r="R52" s="233">
        <f t="shared" si="17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10"/>
        <v>0</v>
      </c>
      <c r="Y52" s="229" t="b">
        <f t="shared" si="11"/>
        <v>0</v>
      </c>
      <c r="Z52" s="229" t="b">
        <f t="shared" si="12"/>
        <v>0</v>
      </c>
      <c r="AA52" s="229" t="b">
        <f t="shared" si="27"/>
        <v>1</v>
      </c>
      <c r="AB52" s="230">
        <f>Q68-W52</f>
        <v>0</v>
      </c>
      <c r="AE52" s="231">
        <f t="shared" si="15"/>
        <v>0</v>
      </c>
      <c r="AG52" s="236"/>
      <c r="AH52" s="231"/>
    </row>
    <row r="53" spans="1:34" s="229" customFormat="1" ht="15" x14ac:dyDescent="0.25">
      <c r="A53" s="196"/>
      <c r="B53" s="226" t="str">
        <f>+CONCATENATE(D69,E69,F69,G69)</f>
        <v>221313M00115O24027411100</v>
      </c>
      <c r="C53" s="232" t="s">
        <v>152</v>
      </c>
      <c r="D53" s="232" t="s">
        <v>294</v>
      </c>
      <c r="E53" s="232" t="s">
        <v>327</v>
      </c>
      <c r="F53" s="232" t="s">
        <v>254</v>
      </c>
      <c r="G53" s="232"/>
      <c r="H53" s="234" t="str">
        <f t="shared" si="6"/>
        <v>2541</v>
      </c>
      <c r="I53" s="234" t="str">
        <f t="shared" si="7"/>
        <v>1</v>
      </c>
      <c r="J53" s="234" t="str">
        <f t="shared" si="8"/>
        <v>1</v>
      </c>
      <c r="K53" s="234" t="str">
        <f t="shared" si="19"/>
        <v>00</v>
      </c>
      <c r="L53" s="233">
        <v>102583</v>
      </c>
      <c r="M53" s="233">
        <v>102583</v>
      </c>
      <c r="N53" s="248">
        <v>0</v>
      </c>
      <c r="O53" s="233">
        <v>0</v>
      </c>
      <c r="P53" s="233">
        <v>0</v>
      </c>
      <c r="Q53" s="233">
        <f t="shared" si="22"/>
        <v>0</v>
      </c>
      <c r="R53" s="233">
        <f t="shared" si="17"/>
        <v>0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10"/>
        <v>0</v>
      </c>
      <c r="Y53" s="229" t="b">
        <f t="shared" si="11"/>
        <v>0</v>
      </c>
      <c r="Z53" s="229" t="b">
        <f t="shared" si="12"/>
        <v>0</v>
      </c>
      <c r="AA53" s="229" t="b">
        <f t="shared" si="27"/>
        <v>1</v>
      </c>
      <c r="AB53" s="230">
        <f>Q69-W53</f>
        <v>0</v>
      </c>
      <c r="AE53" s="231">
        <f t="shared" si="15"/>
        <v>0</v>
      </c>
      <c r="AG53" s="236"/>
      <c r="AH53" s="231"/>
    </row>
    <row r="54" spans="1:34" s="229" customFormat="1" ht="15" x14ac:dyDescent="0.25">
      <c r="A54" s="196"/>
      <c r="B54" s="226" t="str">
        <f>+CONCATENATE(D71,E71,F71,G71)</f>
        <v>226321E18715O44029111100</v>
      </c>
      <c r="C54" s="232" t="s">
        <v>152</v>
      </c>
      <c r="D54" s="232" t="s">
        <v>295</v>
      </c>
      <c r="E54" s="232" t="s">
        <v>327</v>
      </c>
      <c r="F54" s="232" t="s">
        <v>255</v>
      </c>
      <c r="G54" s="232"/>
      <c r="H54" s="234" t="str">
        <f t="shared" si="6"/>
        <v>2561</v>
      </c>
      <c r="I54" s="234" t="str">
        <f t="shared" si="7"/>
        <v>1</v>
      </c>
      <c r="J54" s="234" t="str">
        <f t="shared" si="8"/>
        <v>1</v>
      </c>
      <c r="K54" s="234" t="str">
        <f t="shared" si="19"/>
        <v>00</v>
      </c>
      <c r="L54" s="233">
        <v>50000</v>
      </c>
      <c r="M54" s="233">
        <v>50000</v>
      </c>
      <c r="N54" s="248">
        <v>0</v>
      </c>
      <c r="O54" s="233">
        <v>0</v>
      </c>
      <c r="P54" s="233">
        <v>0</v>
      </c>
      <c r="Q54" s="233">
        <f t="shared" si="22"/>
        <v>0</v>
      </c>
      <c r="R54" s="233">
        <f t="shared" si="17"/>
        <v>0</v>
      </c>
      <c r="S54" s="227" t="s">
        <v>160</v>
      </c>
      <c r="T54" s="227" t="s">
        <v>161</v>
      </c>
      <c r="U54" s="227" t="s">
        <v>228</v>
      </c>
      <c r="V54" s="227"/>
      <c r="W54" s="228"/>
      <c r="X54" s="229" t="b">
        <f t="shared" si="10"/>
        <v>0</v>
      </c>
      <c r="Y54" s="229" t="b">
        <f t="shared" si="11"/>
        <v>0</v>
      </c>
      <c r="Z54" s="229" t="b">
        <f t="shared" si="12"/>
        <v>0</v>
      </c>
      <c r="AA54" s="229" t="b">
        <f t="shared" si="27"/>
        <v>1</v>
      </c>
      <c r="AB54" s="230">
        <f>Q71-W54</f>
        <v>0</v>
      </c>
      <c r="AE54" s="231">
        <f t="shared" si="15"/>
        <v>0</v>
      </c>
      <c r="AG54" s="236"/>
      <c r="AH54" s="231"/>
    </row>
    <row r="55" spans="1:34" s="229" customFormat="1" ht="15" x14ac:dyDescent="0.25">
      <c r="A55" s="196"/>
      <c r="B55" s="226" t="e">
        <f>+CONCATENATE(#REF!,#REF!,#REF!,#REF!)</f>
        <v>#REF!</v>
      </c>
      <c r="C55" s="232" t="s">
        <v>152</v>
      </c>
      <c r="D55" s="232" t="s">
        <v>290</v>
      </c>
      <c r="E55" s="232" t="s">
        <v>329</v>
      </c>
      <c r="F55" s="232" t="s">
        <v>255</v>
      </c>
      <c r="G55" s="232"/>
      <c r="H55" s="234" t="str">
        <f t="shared" si="6"/>
        <v>2561</v>
      </c>
      <c r="I55" s="234" t="str">
        <f t="shared" si="7"/>
        <v>1</v>
      </c>
      <c r="J55" s="234" t="str">
        <f t="shared" si="8"/>
        <v>1</v>
      </c>
      <c r="K55" s="234" t="str">
        <f t="shared" si="19"/>
        <v>00</v>
      </c>
      <c r="L55" s="233">
        <v>11100</v>
      </c>
      <c r="M55" s="233">
        <v>11100</v>
      </c>
      <c r="N55" s="248">
        <v>0</v>
      </c>
      <c r="O55" s="233">
        <v>0</v>
      </c>
      <c r="P55" s="233">
        <v>0</v>
      </c>
      <c r="Q55" s="233">
        <f t="shared" si="22"/>
        <v>0</v>
      </c>
      <c r="R55" s="233">
        <f t="shared" si="17"/>
        <v>0</v>
      </c>
      <c r="S55" s="227" t="s">
        <v>160</v>
      </c>
      <c r="T55" s="227" t="s">
        <v>161</v>
      </c>
      <c r="U55" s="227" t="s">
        <v>229</v>
      </c>
      <c r="V55" s="227"/>
      <c r="W55" s="228"/>
      <c r="X55" s="229" t="b">
        <f t="shared" si="10"/>
        <v>0</v>
      </c>
      <c r="Y55" s="229" t="b">
        <f t="shared" si="11"/>
        <v>0</v>
      </c>
      <c r="Z55" s="229" t="b">
        <f t="shared" si="12"/>
        <v>0</v>
      </c>
      <c r="AA55" s="229" t="b">
        <f t="shared" si="27"/>
        <v>1</v>
      </c>
      <c r="AB55" s="230" t="e">
        <f>#REF!-W55</f>
        <v>#REF!</v>
      </c>
      <c r="AE55" s="231">
        <f t="shared" si="15"/>
        <v>0</v>
      </c>
      <c r="AG55" s="236"/>
      <c r="AH55" s="231"/>
    </row>
    <row r="56" spans="1:34" s="229" customFormat="1" ht="15" x14ac:dyDescent="0.25">
      <c r="A56" s="196"/>
      <c r="B56" s="226" t="str">
        <f>+CONCATENATE(D73,E73,F73,G73)</f>
        <v>221313M00115O24029211100</v>
      </c>
      <c r="C56" s="232" t="s">
        <v>152</v>
      </c>
      <c r="D56" s="232" t="s">
        <v>295</v>
      </c>
      <c r="E56" s="232" t="s">
        <v>327</v>
      </c>
      <c r="F56" s="232" t="s">
        <v>257</v>
      </c>
      <c r="G56" s="232"/>
      <c r="H56" s="234" t="str">
        <f t="shared" si="6"/>
        <v>2611</v>
      </c>
      <c r="I56" s="234" t="str">
        <f t="shared" si="7"/>
        <v>1</v>
      </c>
      <c r="J56" s="234" t="str">
        <f t="shared" si="8"/>
        <v>1</v>
      </c>
      <c r="K56" s="234" t="str">
        <f t="shared" si="19"/>
        <v>00</v>
      </c>
      <c r="L56" s="233">
        <v>3500000</v>
      </c>
      <c r="M56" s="233">
        <v>3500000</v>
      </c>
      <c r="N56" s="248">
        <v>0</v>
      </c>
      <c r="O56" s="233">
        <v>0</v>
      </c>
      <c r="P56" s="233">
        <v>0</v>
      </c>
      <c r="Q56" s="233">
        <f t="shared" si="22"/>
        <v>0</v>
      </c>
      <c r="R56" s="233">
        <f t="shared" si="17"/>
        <v>0</v>
      </c>
      <c r="S56" s="227" t="s">
        <v>160</v>
      </c>
      <c r="T56" s="227" t="s">
        <v>171</v>
      </c>
      <c r="U56" s="227" t="s">
        <v>283</v>
      </c>
      <c r="V56" s="227"/>
      <c r="W56" s="228"/>
      <c r="X56" s="229" t="b">
        <f t="shared" si="10"/>
        <v>0</v>
      </c>
      <c r="Y56" s="229" t="b">
        <f t="shared" si="11"/>
        <v>0</v>
      </c>
      <c r="Z56" s="229" t="b">
        <f t="shared" si="12"/>
        <v>0</v>
      </c>
      <c r="AA56" s="229" t="b">
        <f t="shared" si="27"/>
        <v>1</v>
      </c>
      <c r="AB56" s="230">
        <f>Q73-W56</f>
        <v>0</v>
      </c>
      <c r="AE56" s="231">
        <f t="shared" si="15"/>
        <v>0</v>
      </c>
      <c r="AG56" s="236"/>
      <c r="AH56" s="231"/>
    </row>
    <row r="57" spans="1:34" s="229" customFormat="1" ht="15" x14ac:dyDescent="0.25">
      <c r="A57" s="196"/>
      <c r="B57" s="226" t="str">
        <f>+CONCATENATE(D120,E120,F120,G120)</f>
        <v>263320E19815OG4033621100</v>
      </c>
      <c r="C57" s="232" t="s">
        <v>152</v>
      </c>
      <c r="D57" s="232" t="s">
        <v>295</v>
      </c>
      <c r="E57" s="232" t="s">
        <v>327</v>
      </c>
      <c r="F57" s="232" t="s">
        <v>258</v>
      </c>
      <c r="G57" s="232"/>
      <c r="H57" s="234" t="str">
        <f t="shared" si="6"/>
        <v>2711</v>
      </c>
      <c r="I57" s="234" t="str">
        <f t="shared" si="7"/>
        <v>1</v>
      </c>
      <c r="J57" s="234" t="str">
        <f t="shared" si="8"/>
        <v>1</v>
      </c>
      <c r="K57" s="234" t="str">
        <f t="shared" si="19"/>
        <v>00</v>
      </c>
      <c r="L57" s="233">
        <v>1000000</v>
      </c>
      <c r="M57" s="233">
        <v>1000000</v>
      </c>
      <c r="N57" s="248">
        <v>0</v>
      </c>
      <c r="O57" s="233">
        <v>0</v>
      </c>
      <c r="P57" s="233">
        <v>0</v>
      </c>
      <c r="Q57" s="233">
        <f t="shared" si="22"/>
        <v>0</v>
      </c>
      <c r="R57" s="233">
        <f t="shared" si="17"/>
        <v>0</v>
      </c>
      <c r="S57" s="227" t="s">
        <v>160</v>
      </c>
      <c r="T57" s="227" t="s">
        <v>161</v>
      </c>
      <c r="U57" s="227" t="s">
        <v>283</v>
      </c>
      <c r="V57" s="227"/>
      <c r="W57" s="228"/>
      <c r="X57" s="229" t="b">
        <f t="shared" si="10"/>
        <v>0</v>
      </c>
      <c r="Y57" s="229" t="b">
        <f t="shared" si="11"/>
        <v>0</v>
      </c>
      <c r="Z57" s="229" t="b">
        <f t="shared" si="12"/>
        <v>0</v>
      </c>
      <c r="AA57" s="229" t="b">
        <f t="shared" si="27"/>
        <v>1</v>
      </c>
      <c r="AB57" s="230" t="e">
        <f>#REF!-W57</f>
        <v>#REF!</v>
      </c>
      <c r="AE57" s="231">
        <f t="shared" si="15"/>
        <v>0</v>
      </c>
      <c r="AG57" s="236"/>
      <c r="AH57" s="231"/>
    </row>
    <row r="58" spans="1:34" s="229" customFormat="1" ht="15" x14ac:dyDescent="0.25">
      <c r="A58" s="196"/>
      <c r="B58" s="226" t="str">
        <f>+CONCATENATE(D74,E74,F74,G74)</f>
        <v>221313M00115O24029311100</v>
      </c>
      <c r="C58" s="232" t="s">
        <v>152</v>
      </c>
      <c r="D58" s="232" t="s">
        <v>290</v>
      </c>
      <c r="E58" s="232" t="s">
        <v>329</v>
      </c>
      <c r="F58" s="232" t="s">
        <v>258</v>
      </c>
      <c r="G58" s="232"/>
      <c r="H58" s="234" t="str">
        <f t="shared" si="6"/>
        <v>2711</v>
      </c>
      <c r="I58" s="234" t="str">
        <f t="shared" si="7"/>
        <v>1</v>
      </c>
      <c r="J58" s="234" t="str">
        <f t="shared" si="8"/>
        <v>1</v>
      </c>
      <c r="K58" s="234" t="str">
        <f t="shared" si="19"/>
        <v>00</v>
      </c>
      <c r="L58" s="233">
        <v>825000</v>
      </c>
      <c r="M58" s="233">
        <v>825000</v>
      </c>
      <c r="N58" s="248">
        <v>0</v>
      </c>
      <c r="O58" s="233">
        <v>0</v>
      </c>
      <c r="P58" s="233">
        <v>0</v>
      </c>
      <c r="Q58" s="233">
        <f t="shared" si="22"/>
        <v>0</v>
      </c>
      <c r="R58" s="233">
        <f t="shared" si="17"/>
        <v>0</v>
      </c>
      <c r="S58" s="227" t="s">
        <v>160</v>
      </c>
      <c r="T58" s="227" t="s">
        <v>164</v>
      </c>
      <c r="U58" s="227" t="s">
        <v>283</v>
      </c>
      <c r="V58" s="227"/>
      <c r="W58" s="228"/>
      <c r="X58" s="229" t="b">
        <f t="shared" si="10"/>
        <v>0</v>
      </c>
      <c r="Y58" s="229" t="b">
        <f t="shared" si="11"/>
        <v>0</v>
      </c>
      <c r="Z58" s="229" t="b">
        <f t="shared" si="12"/>
        <v>0</v>
      </c>
      <c r="AA58" s="229" t="b">
        <f t="shared" si="27"/>
        <v>1</v>
      </c>
      <c r="AB58" s="230">
        <f>Q74-W58</f>
        <v>0</v>
      </c>
      <c r="AE58" s="231">
        <f t="shared" si="15"/>
        <v>0</v>
      </c>
      <c r="AG58" s="236"/>
      <c r="AH58" s="231"/>
    </row>
    <row r="59" spans="1:34" s="229" customFormat="1" ht="15" x14ac:dyDescent="0.25">
      <c r="A59" s="196"/>
      <c r="B59" s="226"/>
      <c r="C59" s="232" t="s">
        <v>152</v>
      </c>
      <c r="D59" s="232" t="s">
        <v>294</v>
      </c>
      <c r="E59" s="232" t="s">
        <v>331</v>
      </c>
      <c r="F59" s="232" t="s">
        <v>258</v>
      </c>
      <c r="G59" s="232"/>
      <c r="H59" s="234" t="str">
        <f t="shared" si="6"/>
        <v>2711</v>
      </c>
      <c r="I59" s="234" t="str">
        <f t="shared" si="7"/>
        <v>1</v>
      </c>
      <c r="J59" s="234" t="str">
        <f t="shared" si="8"/>
        <v>1</v>
      </c>
      <c r="K59" s="234" t="str">
        <f t="shared" si="19"/>
        <v>00</v>
      </c>
      <c r="L59" s="233">
        <v>50000</v>
      </c>
      <c r="M59" s="233">
        <v>50000</v>
      </c>
      <c r="N59" s="248">
        <v>0</v>
      </c>
      <c r="O59" s="233">
        <v>0</v>
      </c>
      <c r="P59" s="233">
        <v>0</v>
      </c>
      <c r="Q59" s="233">
        <f t="shared" si="22"/>
        <v>0</v>
      </c>
      <c r="R59" s="233">
        <f t="shared" si="17"/>
        <v>0</v>
      </c>
      <c r="S59" s="227" t="s">
        <v>149</v>
      </c>
      <c r="T59" s="227" t="s">
        <v>169</v>
      </c>
      <c r="U59" s="227" t="s">
        <v>230</v>
      </c>
      <c r="V59" s="227"/>
      <c r="W59" s="228"/>
      <c r="X59" s="229" t="b">
        <f t="shared" si="10"/>
        <v>0</v>
      </c>
      <c r="Y59" s="229" t="b">
        <f t="shared" si="11"/>
        <v>0</v>
      </c>
      <c r="Z59" s="229" t="b">
        <f t="shared" si="12"/>
        <v>0</v>
      </c>
      <c r="AA59" s="229" t="b">
        <f t="shared" ref="AA59:AA60" si="29">+V59=G59</f>
        <v>1</v>
      </c>
      <c r="AB59" s="230"/>
      <c r="AE59" s="231">
        <f t="shared" si="15"/>
        <v>0</v>
      </c>
      <c r="AG59" s="236"/>
      <c r="AH59" s="231"/>
    </row>
    <row r="60" spans="1:34" s="229" customFormat="1" ht="15" x14ac:dyDescent="0.25">
      <c r="A60" s="196"/>
      <c r="B60" s="226" t="e">
        <f>+CONCATENATE(#REF!,#REF!,#REF!,#REF!)</f>
        <v>#REF!</v>
      </c>
      <c r="C60" s="232" t="s">
        <v>152</v>
      </c>
      <c r="D60" s="232" t="s">
        <v>292</v>
      </c>
      <c r="E60" s="232" t="s">
        <v>328</v>
      </c>
      <c r="F60" s="232" t="s">
        <v>258</v>
      </c>
      <c r="G60" s="232"/>
      <c r="H60" s="234" t="str">
        <f t="shared" si="6"/>
        <v>2711</v>
      </c>
      <c r="I60" s="234" t="str">
        <f t="shared" si="7"/>
        <v>1</v>
      </c>
      <c r="J60" s="234" t="str">
        <f t="shared" si="8"/>
        <v>1</v>
      </c>
      <c r="K60" s="234" t="str">
        <f t="shared" si="19"/>
        <v>00</v>
      </c>
      <c r="L60" s="233">
        <v>50000</v>
      </c>
      <c r="M60" s="233">
        <v>50000</v>
      </c>
      <c r="N60" s="248">
        <v>0</v>
      </c>
      <c r="O60" s="233">
        <v>0</v>
      </c>
      <c r="P60" s="233">
        <v>0</v>
      </c>
      <c r="Q60" s="233">
        <f t="shared" si="22"/>
        <v>0</v>
      </c>
      <c r="R60" s="233">
        <f t="shared" si="17"/>
        <v>0</v>
      </c>
      <c r="S60" s="227" t="s">
        <v>147</v>
      </c>
      <c r="T60" s="227" t="s">
        <v>169</v>
      </c>
      <c r="U60" s="227" t="s">
        <v>230</v>
      </c>
      <c r="V60" s="227"/>
      <c r="W60" s="228"/>
      <c r="X60" s="229" t="b">
        <f t="shared" si="10"/>
        <v>0</v>
      </c>
      <c r="Y60" s="229" t="b">
        <f t="shared" si="11"/>
        <v>0</v>
      </c>
      <c r="Z60" s="229" t="b">
        <f t="shared" si="12"/>
        <v>0</v>
      </c>
      <c r="AA60" s="229" t="b">
        <f t="shared" si="29"/>
        <v>1</v>
      </c>
      <c r="AB60" s="230" t="e">
        <f>#REF!-W60</f>
        <v>#REF!</v>
      </c>
      <c r="AE60" s="231">
        <f t="shared" si="15"/>
        <v>0</v>
      </c>
      <c r="AG60" s="236"/>
      <c r="AH60" s="231"/>
    </row>
    <row r="61" spans="1:34" s="229" customFormat="1" ht="15" x14ac:dyDescent="0.25">
      <c r="A61" s="196"/>
      <c r="B61" s="226" t="e">
        <f>+CONCATENATE(#REF!,#REF!,#REF!,#REF!)</f>
        <v>#REF!</v>
      </c>
      <c r="C61" s="232" t="s">
        <v>152</v>
      </c>
      <c r="D61" s="232" t="s">
        <v>141</v>
      </c>
      <c r="E61" s="232" t="s">
        <v>327</v>
      </c>
      <c r="F61" s="232" t="s">
        <v>259</v>
      </c>
      <c r="G61" s="232"/>
      <c r="H61" s="234" t="str">
        <f t="shared" si="6"/>
        <v>2721</v>
      </c>
      <c r="I61" s="234" t="str">
        <f t="shared" si="7"/>
        <v>1</v>
      </c>
      <c r="J61" s="234" t="str">
        <f t="shared" si="8"/>
        <v>1</v>
      </c>
      <c r="K61" s="234" t="str">
        <f t="shared" si="19"/>
        <v>00</v>
      </c>
      <c r="L61" s="233">
        <v>1995000</v>
      </c>
      <c r="M61" s="233">
        <v>1995000</v>
      </c>
      <c r="N61" s="248">
        <v>0</v>
      </c>
      <c r="O61" s="233">
        <v>0</v>
      </c>
      <c r="P61" s="233">
        <v>0</v>
      </c>
      <c r="Q61" s="233">
        <f t="shared" si="22"/>
        <v>0</v>
      </c>
      <c r="R61" s="233">
        <f t="shared" si="17"/>
        <v>0</v>
      </c>
      <c r="S61" s="227" t="s">
        <v>140</v>
      </c>
      <c r="T61" s="227" t="s">
        <v>161</v>
      </c>
      <c r="U61" s="227" t="s">
        <v>231</v>
      </c>
      <c r="V61" s="227"/>
      <c r="W61" s="228"/>
      <c r="X61" s="229" t="b">
        <f t="shared" si="10"/>
        <v>0</v>
      </c>
      <c r="Y61" s="229" t="b">
        <f t="shared" si="11"/>
        <v>0</v>
      </c>
      <c r="Z61" s="229" t="b">
        <f t="shared" si="12"/>
        <v>0</v>
      </c>
      <c r="AA61" s="229" t="b">
        <f t="shared" ref="AA61:AA64" si="30">+V61=G61</f>
        <v>1</v>
      </c>
      <c r="AB61" s="230" t="e">
        <f>#REF!-W61</f>
        <v>#REF!</v>
      </c>
      <c r="AE61" s="231">
        <f t="shared" si="15"/>
        <v>0</v>
      </c>
      <c r="AG61" s="236"/>
      <c r="AH61" s="231"/>
    </row>
    <row r="62" spans="1:34" s="229" customFormat="1" ht="15" x14ac:dyDescent="0.25">
      <c r="A62" s="196"/>
      <c r="B62" s="226" t="e">
        <f>+CONCATENATE(#REF!,#REF!,#REF!,#REF!)</f>
        <v>#REF!</v>
      </c>
      <c r="C62" s="232" t="s">
        <v>152</v>
      </c>
      <c r="D62" s="232" t="s">
        <v>295</v>
      </c>
      <c r="E62" s="232" t="s">
        <v>327</v>
      </c>
      <c r="F62" s="232" t="s">
        <v>259</v>
      </c>
      <c r="G62" s="232"/>
      <c r="H62" s="234" t="str">
        <f t="shared" si="6"/>
        <v>2721</v>
      </c>
      <c r="I62" s="234" t="str">
        <f t="shared" si="7"/>
        <v>1</v>
      </c>
      <c r="J62" s="234" t="str">
        <f t="shared" si="8"/>
        <v>1</v>
      </c>
      <c r="K62" s="234" t="str">
        <f t="shared" si="19"/>
        <v>00</v>
      </c>
      <c r="L62" s="233">
        <v>3500000</v>
      </c>
      <c r="M62" s="233">
        <v>3500000</v>
      </c>
      <c r="N62" s="248">
        <v>0</v>
      </c>
      <c r="O62" s="233">
        <v>0</v>
      </c>
      <c r="P62" s="233">
        <v>0</v>
      </c>
      <c r="Q62" s="233">
        <f t="shared" si="22"/>
        <v>0</v>
      </c>
      <c r="R62" s="233">
        <f t="shared" si="17"/>
        <v>0</v>
      </c>
      <c r="S62" s="227" t="s">
        <v>140</v>
      </c>
      <c r="T62" s="227" t="s">
        <v>161</v>
      </c>
      <c r="U62" s="227" t="s">
        <v>232</v>
      </c>
      <c r="V62" s="227"/>
      <c r="W62" s="228"/>
      <c r="X62" s="229" t="b">
        <f t="shared" si="10"/>
        <v>0</v>
      </c>
      <c r="Y62" s="229" t="b">
        <f t="shared" si="11"/>
        <v>0</v>
      </c>
      <c r="Z62" s="229" t="b">
        <f t="shared" si="12"/>
        <v>0</v>
      </c>
      <c r="AA62" s="229" t="b">
        <f t="shared" si="30"/>
        <v>1</v>
      </c>
      <c r="AB62" s="230" t="e">
        <f>#REF!-W62</f>
        <v>#REF!</v>
      </c>
      <c r="AE62" s="231">
        <f t="shared" si="15"/>
        <v>0</v>
      </c>
      <c r="AG62" s="236"/>
      <c r="AH62" s="231"/>
    </row>
    <row r="63" spans="1:34" s="229" customFormat="1" ht="15" x14ac:dyDescent="0.25">
      <c r="A63" s="196"/>
      <c r="B63" s="226" t="e">
        <f>+CONCATENATE(#REF!,#REF!,#REF!,#REF!)</f>
        <v>#REF!</v>
      </c>
      <c r="C63" s="232" t="s">
        <v>152</v>
      </c>
      <c r="D63" s="232" t="s">
        <v>290</v>
      </c>
      <c r="E63" s="232" t="s">
        <v>328</v>
      </c>
      <c r="F63" s="232" t="s">
        <v>259</v>
      </c>
      <c r="G63" s="232"/>
      <c r="H63" s="234" t="str">
        <f t="shared" si="6"/>
        <v>2721</v>
      </c>
      <c r="I63" s="234" t="str">
        <f t="shared" si="7"/>
        <v>1</v>
      </c>
      <c r="J63" s="234" t="str">
        <f t="shared" si="8"/>
        <v>1</v>
      </c>
      <c r="K63" s="234" t="str">
        <f t="shared" si="19"/>
        <v>00</v>
      </c>
      <c r="L63" s="233">
        <v>65000</v>
      </c>
      <c r="M63" s="233">
        <v>65000</v>
      </c>
      <c r="N63" s="248">
        <v>0</v>
      </c>
      <c r="O63" s="233">
        <v>0</v>
      </c>
      <c r="P63" s="233">
        <v>0</v>
      </c>
      <c r="Q63" s="233">
        <f t="shared" si="22"/>
        <v>0</v>
      </c>
      <c r="R63" s="233">
        <f t="shared" si="17"/>
        <v>0</v>
      </c>
      <c r="S63" s="227" t="s">
        <v>160</v>
      </c>
      <c r="T63" s="227" t="s">
        <v>161</v>
      </c>
      <c r="U63" s="227" t="s">
        <v>232</v>
      </c>
      <c r="V63" s="227"/>
      <c r="W63" s="228"/>
      <c r="X63" s="229" t="b">
        <f t="shared" si="10"/>
        <v>0</v>
      </c>
      <c r="Y63" s="229" t="b">
        <f t="shared" si="11"/>
        <v>0</v>
      </c>
      <c r="Z63" s="229" t="b">
        <f t="shared" si="12"/>
        <v>0</v>
      </c>
      <c r="AA63" s="229" t="b">
        <f t="shared" si="30"/>
        <v>1</v>
      </c>
      <c r="AB63" s="230" t="e">
        <f>#REF!-W63</f>
        <v>#REF!</v>
      </c>
      <c r="AE63" s="231">
        <f t="shared" si="15"/>
        <v>0</v>
      </c>
      <c r="AG63" s="236"/>
      <c r="AH63" s="231"/>
    </row>
    <row r="64" spans="1:34" s="229" customFormat="1" ht="15" x14ac:dyDescent="0.25">
      <c r="A64" s="196"/>
      <c r="B64" s="226" t="e">
        <f>+CONCATENATE(#REF!,#REF!,#REF!,#REF!)</f>
        <v>#REF!</v>
      </c>
      <c r="C64" s="232" t="s">
        <v>152</v>
      </c>
      <c r="D64" s="232" t="s">
        <v>290</v>
      </c>
      <c r="E64" s="232" t="s">
        <v>329</v>
      </c>
      <c r="F64" s="232" t="s">
        <v>259</v>
      </c>
      <c r="G64" s="232"/>
      <c r="H64" s="234" t="str">
        <f t="shared" si="6"/>
        <v>2721</v>
      </c>
      <c r="I64" s="234" t="str">
        <f t="shared" si="7"/>
        <v>1</v>
      </c>
      <c r="J64" s="234" t="str">
        <f t="shared" si="8"/>
        <v>1</v>
      </c>
      <c r="K64" s="234" t="str">
        <f t="shared" si="19"/>
        <v>00</v>
      </c>
      <c r="L64" s="233">
        <v>375000</v>
      </c>
      <c r="M64" s="233">
        <v>375000</v>
      </c>
      <c r="N64" s="248">
        <v>0</v>
      </c>
      <c r="O64" s="233">
        <v>0</v>
      </c>
      <c r="P64" s="233">
        <v>0</v>
      </c>
      <c r="Q64" s="233">
        <f t="shared" si="22"/>
        <v>0</v>
      </c>
      <c r="R64" s="233">
        <f t="shared" si="17"/>
        <v>0</v>
      </c>
      <c r="S64" s="227" t="s">
        <v>160</v>
      </c>
      <c r="T64" s="227" t="s">
        <v>161</v>
      </c>
      <c r="U64" s="227" t="s">
        <v>233</v>
      </c>
      <c r="V64" s="227"/>
      <c r="W64" s="228"/>
      <c r="X64" s="229" t="b">
        <f t="shared" si="10"/>
        <v>0</v>
      </c>
      <c r="Y64" s="229" t="b">
        <f t="shared" si="11"/>
        <v>0</v>
      </c>
      <c r="Z64" s="229" t="b">
        <f t="shared" si="12"/>
        <v>0</v>
      </c>
      <c r="AA64" s="229" t="b">
        <f t="shared" si="30"/>
        <v>1</v>
      </c>
      <c r="AB64" s="230" t="e">
        <f>#REF!-W64</f>
        <v>#REF!</v>
      </c>
      <c r="AE64" s="231">
        <f t="shared" si="15"/>
        <v>0</v>
      </c>
      <c r="AG64" s="236"/>
      <c r="AH64" s="231"/>
    </row>
    <row r="65" spans="1:34" s="229" customFormat="1" ht="15" x14ac:dyDescent="0.25">
      <c r="A65" s="196"/>
      <c r="B65" s="226"/>
      <c r="C65" s="232" t="s">
        <v>152</v>
      </c>
      <c r="D65" s="232" t="s">
        <v>290</v>
      </c>
      <c r="E65" s="232" t="s">
        <v>333</v>
      </c>
      <c r="F65" s="232" t="s">
        <v>260</v>
      </c>
      <c r="G65" s="232"/>
      <c r="H65" s="234" t="str">
        <f t="shared" si="6"/>
        <v>2721</v>
      </c>
      <c r="I65" s="234" t="str">
        <f t="shared" si="7"/>
        <v>2</v>
      </c>
      <c r="J65" s="234" t="str">
        <f t="shared" si="8"/>
        <v>1</v>
      </c>
      <c r="K65" s="234" t="str">
        <f t="shared" si="19"/>
        <v>00</v>
      </c>
      <c r="L65" s="233">
        <v>450000</v>
      </c>
      <c r="M65" s="233">
        <v>450000</v>
      </c>
      <c r="N65" s="248">
        <v>0</v>
      </c>
      <c r="O65" s="233">
        <v>0</v>
      </c>
      <c r="P65" s="233">
        <v>0</v>
      </c>
      <c r="Q65" s="233">
        <f t="shared" si="22"/>
        <v>0</v>
      </c>
      <c r="R65" s="233">
        <f t="shared" si="17"/>
        <v>0</v>
      </c>
      <c r="S65" s="227" t="s">
        <v>153</v>
      </c>
      <c r="T65" s="227" t="s">
        <v>285</v>
      </c>
      <c r="U65" s="227" t="s">
        <v>234</v>
      </c>
      <c r="V65" s="227"/>
      <c r="W65" s="228"/>
      <c r="X65" s="229" t="b">
        <f t="shared" si="10"/>
        <v>0</v>
      </c>
      <c r="Y65" s="229" t="b">
        <f t="shared" si="11"/>
        <v>0</v>
      </c>
      <c r="Z65" s="229" t="b">
        <f t="shared" si="12"/>
        <v>0</v>
      </c>
      <c r="AA65" s="229" t="b">
        <f t="shared" ref="AA65:AA66" si="31">+V65=G65</f>
        <v>1</v>
      </c>
      <c r="AB65" s="230"/>
      <c r="AE65" s="231">
        <f t="shared" si="15"/>
        <v>0</v>
      </c>
      <c r="AG65" s="236"/>
      <c r="AH65" s="231"/>
    </row>
    <row r="66" spans="1:34" s="229" customFormat="1" ht="15" x14ac:dyDescent="0.25">
      <c r="A66" s="196"/>
      <c r="B66" s="226" t="str">
        <f>+CONCATENATE(D76,E76,F76,G76)</f>
        <v>221313M00115O24029411100</v>
      </c>
      <c r="C66" s="232" t="s">
        <v>152</v>
      </c>
      <c r="D66" s="232" t="s">
        <v>295</v>
      </c>
      <c r="E66" s="232" t="s">
        <v>327</v>
      </c>
      <c r="F66" s="232" t="s">
        <v>261</v>
      </c>
      <c r="G66" s="232"/>
      <c r="H66" s="234" t="str">
        <f t="shared" si="6"/>
        <v>2731</v>
      </c>
      <c r="I66" s="234" t="str">
        <f t="shared" si="7"/>
        <v>1</v>
      </c>
      <c r="J66" s="234" t="str">
        <f t="shared" si="8"/>
        <v>1</v>
      </c>
      <c r="K66" s="234" t="str">
        <f t="shared" si="19"/>
        <v>00</v>
      </c>
      <c r="L66" s="233">
        <v>150000</v>
      </c>
      <c r="M66" s="233">
        <v>150000</v>
      </c>
      <c r="N66" s="248">
        <v>0</v>
      </c>
      <c r="O66" s="233">
        <v>0</v>
      </c>
      <c r="P66" s="233">
        <v>0</v>
      </c>
      <c r="Q66" s="233">
        <f t="shared" si="22"/>
        <v>0</v>
      </c>
      <c r="R66" s="233">
        <f t="shared" si="17"/>
        <v>0</v>
      </c>
      <c r="S66" s="227" t="s">
        <v>153</v>
      </c>
      <c r="T66" s="227" t="s">
        <v>154</v>
      </c>
      <c r="U66" s="227" t="s">
        <v>234</v>
      </c>
      <c r="V66" s="227"/>
      <c r="W66" s="228"/>
      <c r="X66" s="229" t="b">
        <f t="shared" ref="X66:X113" si="32">+S66=D66</f>
        <v>0</v>
      </c>
      <c r="Y66" s="229" t="b">
        <f t="shared" ref="Y66:Y113" si="33">+T66=E66</f>
        <v>0</v>
      </c>
      <c r="Z66" s="229" t="b">
        <f t="shared" ref="Z66:Z113" si="34">+U66=F66</f>
        <v>0</v>
      </c>
      <c r="AA66" s="229" t="b">
        <f t="shared" si="31"/>
        <v>1</v>
      </c>
      <c r="AB66" s="230">
        <f>Q76-W66</f>
        <v>0</v>
      </c>
      <c r="AE66" s="231">
        <f t="shared" si="15"/>
        <v>0</v>
      </c>
      <c r="AG66" s="236"/>
      <c r="AH66" s="231"/>
    </row>
    <row r="67" spans="1:34" s="229" customFormat="1" ht="15" x14ac:dyDescent="0.25">
      <c r="A67" s="196"/>
      <c r="B67" s="226" t="str">
        <f>+CONCATENATE(D77,E77,F77,G77)</f>
        <v>221313M00115O24029611100</v>
      </c>
      <c r="C67" s="232" t="s">
        <v>152</v>
      </c>
      <c r="D67" s="232" t="s">
        <v>294</v>
      </c>
      <c r="E67" s="232" t="s">
        <v>331</v>
      </c>
      <c r="F67" s="232" t="s">
        <v>261</v>
      </c>
      <c r="G67" s="232"/>
      <c r="H67" s="234" t="str">
        <f t="shared" si="6"/>
        <v>2731</v>
      </c>
      <c r="I67" s="234" t="str">
        <f t="shared" si="7"/>
        <v>1</v>
      </c>
      <c r="J67" s="234" t="str">
        <f t="shared" si="8"/>
        <v>1</v>
      </c>
      <c r="K67" s="234" t="str">
        <f t="shared" si="19"/>
        <v>00</v>
      </c>
      <c r="L67" s="233">
        <v>60000</v>
      </c>
      <c r="M67" s="233">
        <v>60000</v>
      </c>
      <c r="N67" s="248">
        <v>0</v>
      </c>
      <c r="O67" s="233">
        <v>0</v>
      </c>
      <c r="P67" s="233">
        <v>0</v>
      </c>
      <c r="Q67" s="233">
        <f t="shared" si="22"/>
        <v>0</v>
      </c>
      <c r="R67" s="233">
        <f t="shared" si="17"/>
        <v>0</v>
      </c>
      <c r="S67" s="227" t="s">
        <v>140</v>
      </c>
      <c r="T67" s="227" t="s">
        <v>161</v>
      </c>
      <c r="U67" s="227" t="s">
        <v>234</v>
      </c>
      <c r="V67" s="227"/>
      <c r="W67" s="228"/>
      <c r="X67" s="229" t="b">
        <f t="shared" si="32"/>
        <v>0</v>
      </c>
      <c r="Y67" s="229" t="b">
        <f t="shared" si="33"/>
        <v>0</v>
      </c>
      <c r="Z67" s="229" t="b">
        <f t="shared" si="34"/>
        <v>0</v>
      </c>
      <c r="AA67" s="229" t="b">
        <f t="shared" ref="AA67:AA74" si="35">+V67=G67</f>
        <v>1</v>
      </c>
      <c r="AB67" s="230">
        <f>Q77-W67</f>
        <v>0</v>
      </c>
      <c r="AE67" s="231">
        <f t="shared" ref="AE67:AE114" si="36">L67-M67</f>
        <v>0</v>
      </c>
      <c r="AG67" s="236"/>
      <c r="AH67" s="231"/>
    </row>
    <row r="68" spans="1:34" s="229" customFormat="1" ht="15" x14ac:dyDescent="0.25">
      <c r="A68" s="196"/>
      <c r="B68" s="226" t="str">
        <f>+CONCATENATE(D78,E78,F78,G78)</f>
        <v>221313M00115O240241921A7</v>
      </c>
      <c r="C68" s="232" t="s">
        <v>152</v>
      </c>
      <c r="D68" s="232" t="s">
        <v>290</v>
      </c>
      <c r="E68" s="232" t="s">
        <v>333</v>
      </c>
      <c r="F68" s="232" t="s">
        <v>335</v>
      </c>
      <c r="G68" s="232"/>
      <c r="H68" s="234" t="str">
        <f t="shared" si="6"/>
        <v>2731</v>
      </c>
      <c r="I68" s="234" t="str">
        <f t="shared" si="7"/>
        <v>2</v>
      </c>
      <c r="J68" s="234" t="str">
        <f t="shared" si="8"/>
        <v>1</v>
      </c>
      <c r="K68" s="234" t="str">
        <f t="shared" si="19"/>
        <v>00</v>
      </c>
      <c r="L68" s="233">
        <v>3500000</v>
      </c>
      <c r="M68" s="233">
        <v>3500000</v>
      </c>
      <c r="N68" s="248">
        <v>0</v>
      </c>
      <c r="O68" s="233">
        <v>0</v>
      </c>
      <c r="P68" s="233">
        <v>0</v>
      </c>
      <c r="Q68" s="233">
        <f t="shared" si="22"/>
        <v>0</v>
      </c>
      <c r="R68" s="233">
        <f t="shared" si="17"/>
        <v>0</v>
      </c>
      <c r="S68" s="227" t="s">
        <v>155</v>
      </c>
      <c r="T68" s="227" t="s">
        <v>154</v>
      </c>
      <c r="U68" s="227" t="s">
        <v>234</v>
      </c>
      <c r="V68" s="227"/>
      <c r="W68" s="228"/>
      <c r="X68" s="229" t="b">
        <f t="shared" si="32"/>
        <v>0</v>
      </c>
      <c r="Y68" s="229" t="b">
        <f t="shared" si="33"/>
        <v>0</v>
      </c>
      <c r="Z68" s="229" t="b">
        <f t="shared" si="34"/>
        <v>0</v>
      </c>
      <c r="AA68" s="229" t="b">
        <f t="shared" si="35"/>
        <v>1</v>
      </c>
      <c r="AB68" s="230">
        <f>Q78-W68</f>
        <v>0</v>
      </c>
      <c r="AE68" s="231">
        <f t="shared" si="36"/>
        <v>0</v>
      </c>
      <c r="AG68" s="236"/>
      <c r="AH68" s="231"/>
    </row>
    <row r="69" spans="1:34" s="229" customFormat="1" ht="15" x14ac:dyDescent="0.25">
      <c r="A69" s="196"/>
      <c r="B69" s="226" t="e">
        <f>+CONCATENATE(#REF!,#REF!,#REF!,#REF!)</f>
        <v>#REF!</v>
      </c>
      <c r="C69" s="232" t="s">
        <v>152</v>
      </c>
      <c r="D69" s="232" t="s">
        <v>295</v>
      </c>
      <c r="E69" s="232" t="s">
        <v>327</v>
      </c>
      <c r="F69" s="232" t="s">
        <v>262</v>
      </c>
      <c r="G69" s="232"/>
      <c r="H69" s="234" t="str">
        <f t="shared" si="6"/>
        <v>2741</v>
      </c>
      <c r="I69" s="234" t="str">
        <f t="shared" si="7"/>
        <v>1</v>
      </c>
      <c r="J69" s="234" t="str">
        <f t="shared" si="8"/>
        <v>1</v>
      </c>
      <c r="K69" s="234" t="str">
        <f t="shared" si="19"/>
        <v>00</v>
      </c>
      <c r="L69" s="233">
        <v>20000</v>
      </c>
      <c r="M69" s="233">
        <v>20000</v>
      </c>
      <c r="N69" s="248">
        <v>0</v>
      </c>
      <c r="O69" s="233">
        <v>0</v>
      </c>
      <c r="P69" s="233">
        <v>0</v>
      </c>
      <c r="Q69" s="233">
        <f t="shared" si="22"/>
        <v>0</v>
      </c>
      <c r="R69" s="233">
        <f t="shared" si="17"/>
        <v>0</v>
      </c>
      <c r="S69" s="227" t="s">
        <v>147</v>
      </c>
      <c r="T69" s="227" t="s">
        <v>159</v>
      </c>
      <c r="U69" s="227" t="s">
        <v>235</v>
      </c>
      <c r="V69" s="227"/>
      <c r="W69" s="228"/>
      <c r="X69" s="229" t="b">
        <f t="shared" si="32"/>
        <v>0</v>
      </c>
      <c r="Y69" s="229" t="b">
        <f t="shared" si="33"/>
        <v>0</v>
      </c>
      <c r="Z69" s="229" t="b">
        <f t="shared" si="34"/>
        <v>0</v>
      </c>
      <c r="AA69" s="229" t="b">
        <f t="shared" si="35"/>
        <v>1</v>
      </c>
      <c r="AB69" s="230" t="e">
        <f>#REF!-W69</f>
        <v>#REF!</v>
      </c>
      <c r="AE69" s="231">
        <f t="shared" si="36"/>
        <v>0</v>
      </c>
      <c r="AG69" s="236"/>
      <c r="AH69" s="231"/>
    </row>
    <row r="70" spans="1:34" s="229" customFormat="1" ht="15" x14ac:dyDescent="0.25">
      <c r="A70" s="196"/>
      <c r="B70" s="226" t="str">
        <f>+CONCATENATE(D80,E80,F80,G80)</f>
        <v>172002N00115O240244121A7</v>
      </c>
      <c r="C70" s="232" t="s">
        <v>152</v>
      </c>
      <c r="D70" s="232" t="s">
        <v>295</v>
      </c>
      <c r="E70" s="232" t="s">
        <v>327</v>
      </c>
      <c r="F70" s="232" t="s">
        <v>263</v>
      </c>
      <c r="G70" s="232"/>
      <c r="H70" s="234" t="str">
        <f t="shared" si="6"/>
        <v>2911</v>
      </c>
      <c r="I70" s="234" t="str">
        <f t="shared" si="7"/>
        <v>1</v>
      </c>
      <c r="J70" s="234" t="str">
        <f t="shared" si="8"/>
        <v>1</v>
      </c>
      <c r="K70" s="234" t="str">
        <f t="shared" si="19"/>
        <v>00</v>
      </c>
      <c r="L70" s="233">
        <v>300000</v>
      </c>
      <c r="M70" s="233">
        <v>300000</v>
      </c>
      <c r="N70" s="248">
        <v>0</v>
      </c>
      <c r="O70" s="233">
        <v>0</v>
      </c>
      <c r="P70" s="233">
        <v>0</v>
      </c>
      <c r="Q70" s="233">
        <f t="shared" si="22"/>
        <v>0</v>
      </c>
      <c r="R70" s="233">
        <f t="shared" si="17"/>
        <v>0</v>
      </c>
      <c r="S70" s="227" t="s">
        <v>148</v>
      </c>
      <c r="T70" s="227" t="s">
        <v>161</v>
      </c>
      <c r="U70" s="227" t="s">
        <v>235</v>
      </c>
      <c r="V70" s="227"/>
      <c r="W70" s="228"/>
      <c r="X70" s="229" t="b">
        <f t="shared" si="32"/>
        <v>0</v>
      </c>
      <c r="Y70" s="229" t="b">
        <f t="shared" si="33"/>
        <v>0</v>
      </c>
      <c r="Z70" s="229" t="b">
        <f t="shared" si="34"/>
        <v>0</v>
      </c>
      <c r="AA70" s="229" t="b">
        <f t="shared" si="35"/>
        <v>1</v>
      </c>
      <c r="AB70" s="230">
        <f>Q80-W70</f>
        <v>0</v>
      </c>
      <c r="AE70" s="231">
        <f t="shared" si="36"/>
        <v>0</v>
      </c>
      <c r="AG70" s="236"/>
      <c r="AH70" s="231"/>
    </row>
    <row r="71" spans="1:34" s="229" customFormat="1" ht="15" x14ac:dyDescent="0.25">
      <c r="A71" s="196"/>
      <c r="B71" s="226" t="str">
        <f>+CONCATENATE(D81,E81,F81,G81)</f>
        <v>221274K02315O240244121A7</v>
      </c>
      <c r="C71" s="232" t="s">
        <v>152</v>
      </c>
      <c r="D71" s="232" t="s">
        <v>290</v>
      </c>
      <c r="E71" s="232" t="s">
        <v>328</v>
      </c>
      <c r="F71" s="232" t="s">
        <v>263</v>
      </c>
      <c r="G71" s="232"/>
      <c r="H71" s="234" t="str">
        <f t="shared" si="6"/>
        <v>2911</v>
      </c>
      <c r="I71" s="234" t="str">
        <f t="shared" si="7"/>
        <v>1</v>
      </c>
      <c r="J71" s="234" t="str">
        <f t="shared" si="8"/>
        <v>1</v>
      </c>
      <c r="K71" s="234" t="str">
        <f t="shared" si="19"/>
        <v>00</v>
      </c>
      <c r="L71" s="233">
        <v>450000</v>
      </c>
      <c r="M71" s="233">
        <v>450000</v>
      </c>
      <c r="N71" s="248">
        <v>0</v>
      </c>
      <c r="O71" s="233">
        <v>0</v>
      </c>
      <c r="P71" s="233">
        <v>0</v>
      </c>
      <c r="Q71" s="233">
        <f t="shared" si="22"/>
        <v>0</v>
      </c>
      <c r="R71" s="233">
        <f t="shared" si="17"/>
        <v>0</v>
      </c>
      <c r="S71" s="227" t="s">
        <v>155</v>
      </c>
      <c r="T71" s="227" t="s">
        <v>154</v>
      </c>
      <c r="U71" s="227" t="s">
        <v>236</v>
      </c>
      <c r="V71" s="227"/>
      <c r="W71" s="228"/>
      <c r="X71" s="229" t="b">
        <f t="shared" si="32"/>
        <v>0</v>
      </c>
      <c r="Y71" s="229" t="b">
        <f t="shared" si="33"/>
        <v>0</v>
      </c>
      <c r="Z71" s="229" t="b">
        <f t="shared" si="34"/>
        <v>0</v>
      </c>
      <c r="AA71" s="229" t="b">
        <f t="shared" si="35"/>
        <v>1</v>
      </c>
      <c r="AB71" s="230">
        <f>Q82-W71</f>
        <v>0</v>
      </c>
      <c r="AE71" s="231">
        <f t="shared" si="36"/>
        <v>0</v>
      </c>
      <c r="AG71" s="236"/>
      <c r="AH71" s="231"/>
    </row>
    <row r="72" spans="1:34" s="229" customFormat="1" ht="15" x14ac:dyDescent="0.25">
      <c r="A72" s="196"/>
      <c r="B72" s="226" t="str">
        <f>+CONCATENATE(D82,E82,F82,G82)</f>
        <v>221313M00115O240244121A7</v>
      </c>
      <c r="C72" s="232" t="s">
        <v>152</v>
      </c>
      <c r="D72" s="232" t="s">
        <v>294</v>
      </c>
      <c r="E72" s="232" t="s">
        <v>329</v>
      </c>
      <c r="F72" s="232" t="s">
        <v>263</v>
      </c>
      <c r="G72" s="232"/>
      <c r="H72" s="234" t="str">
        <f t="shared" si="6"/>
        <v>2911</v>
      </c>
      <c r="I72" s="234" t="str">
        <f t="shared" si="7"/>
        <v>1</v>
      </c>
      <c r="J72" s="234" t="str">
        <f t="shared" si="8"/>
        <v>1</v>
      </c>
      <c r="K72" s="234" t="str">
        <f t="shared" si="19"/>
        <v>00</v>
      </c>
      <c r="L72" s="233">
        <v>129603</v>
      </c>
      <c r="M72" s="233">
        <v>129603</v>
      </c>
      <c r="N72" s="248">
        <v>0</v>
      </c>
      <c r="O72" s="233">
        <v>0</v>
      </c>
      <c r="P72" s="233">
        <v>0</v>
      </c>
      <c r="Q72" s="233">
        <f t="shared" si="22"/>
        <v>0</v>
      </c>
      <c r="R72" s="233">
        <f t="shared" si="17"/>
        <v>0</v>
      </c>
      <c r="S72" s="227" t="s">
        <v>147</v>
      </c>
      <c r="T72" s="227" t="s">
        <v>217</v>
      </c>
      <c r="U72" s="227" t="s">
        <v>237</v>
      </c>
      <c r="V72" s="227"/>
      <c r="W72" s="228"/>
      <c r="X72" s="229" t="b">
        <f t="shared" si="32"/>
        <v>0</v>
      </c>
      <c r="Y72" s="229" t="b">
        <f t="shared" si="33"/>
        <v>0</v>
      </c>
      <c r="Z72" s="229" t="b">
        <f t="shared" si="34"/>
        <v>0</v>
      </c>
      <c r="AA72" s="229" t="b">
        <f t="shared" si="35"/>
        <v>1</v>
      </c>
      <c r="AB72" s="230">
        <f>Q83-W72</f>
        <v>0</v>
      </c>
      <c r="AE72" s="231">
        <f t="shared" si="36"/>
        <v>0</v>
      </c>
      <c r="AG72" s="236"/>
      <c r="AH72" s="231"/>
    </row>
    <row r="73" spans="1:34" s="229" customFormat="1" ht="15" x14ac:dyDescent="0.25">
      <c r="A73" s="196"/>
      <c r="B73" s="226" t="e">
        <f>+CONCATENATE(#REF!,#REF!,#REF!,#REF!)</f>
        <v>#REF!</v>
      </c>
      <c r="C73" s="232" t="s">
        <v>152</v>
      </c>
      <c r="D73" s="232" t="s">
        <v>295</v>
      </c>
      <c r="E73" s="232" t="s">
        <v>327</v>
      </c>
      <c r="F73" s="232" t="s">
        <v>320</v>
      </c>
      <c r="G73" s="232"/>
      <c r="H73" s="234" t="str">
        <f t="shared" si="6"/>
        <v>2921</v>
      </c>
      <c r="I73" s="234" t="str">
        <f t="shared" si="7"/>
        <v>1</v>
      </c>
      <c r="J73" s="234" t="str">
        <f t="shared" si="8"/>
        <v>1</v>
      </c>
      <c r="K73" s="234" t="str">
        <f t="shared" si="19"/>
        <v>00</v>
      </c>
      <c r="L73" s="233">
        <v>50000</v>
      </c>
      <c r="M73" s="233">
        <v>50000</v>
      </c>
      <c r="N73" s="248">
        <v>0</v>
      </c>
      <c r="O73" s="233">
        <v>0</v>
      </c>
      <c r="P73" s="233">
        <v>0</v>
      </c>
      <c r="Q73" s="233">
        <f t="shared" ref="Q73:Q125" si="37">+O73+P73</f>
        <v>0</v>
      </c>
      <c r="R73" s="233">
        <f t="shared" ref="R73:R125" si="38">+Q73</f>
        <v>0</v>
      </c>
      <c r="S73" s="227" t="s">
        <v>140</v>
      </c>
      <c r="T73" s="227" t="s">
        <v>161</v>
      </c>
      <c r="U73" s="227" t="s">
        <v>238</v>
      </c>
      <c r="V73" s="227"/>
      <c r="W73" s="228"/>
      <c r="X73" s="229" t="b">
        <f t="shared" si="32"/>
        <v>0</v>
      </c>
      <c r="Y73" s="229" t="b">
        <f t="shared" si="33"/>
        <v>0</v>
      </c>
      <c r="Z73" s="229" t="b">
        <f t="shared" si="34"/>
        <v>0</v>
      </c>
      <c r="AA73" s="229" t="b">
        <f t="shared" si="35"/>
        <v>1</v>
      </c>
      <c r="AB73" s="230">
        <f>Q86-W73</f>
        <v>0</v>
      </c>
      <c r="AE73" s="231">
        <f t="shared" si="36"/>
        <v>0</v>
      </c>
      <c r="AG73" s="236"/>
      <c r="AH73" s="231"/>
    </row>
    <row r="74" spans="1:34" s="229" customFormat="1" ht="15" x14ac:dyDescent="0.25">
      <c r="A74" s="196"/>
      <c r="B74" s="226" t="str">
        <f>+CONCATENATE(D86,E86,F86,G86)</f>
        <v>226321E18715O440246121A7</v>
      </c>
      <c r="C74" s="232" t="s">
        <v>152</v>
      </c>
      <c r="D74" s="232" t="s">
        <v>295</v>
      </c>
      <c r="E74" s="232" t="s">
        <v>327</v>
      </c>
      <c r="F74" s="232" t="s">
        <v>264</v>
      </c>
      <c r="G74" s="232"/>
      <c r="H74" s="234" t="str">
        <f t="shared" si="6"/>
        <v>2931</v>
      </c>
      <c r="I74" s="234" t="str">
        <f t="shared" si="7"/>
        <v>1</v>
      </c>
      <c r="J74" s="234" t="str">
        <f t="shared" si="8"/>
        <v>1</v>
      </c>
      <c r="K74" s="234" t="str">
        <f t="shared" si="19"/>
        <v>00</v>
      </c>
      <c r="L74" s="233">
        <v>10000</v>
      </c>
      <c r="M74" s="233">
        <v>10000</v>
      </c>
      <c r="N74" s="248">
        <v>0</v>
      </c>
      <c r="O74" s="233">
        <v>0</v>
      </c>
      <c r="P74" s="233">
        <v>0</v>
      </c>
      <c r="Q74" s="233">
        <f t="shared" si="37"/>
        <v>0</v>
      </c>
      <c r="R74" s="233">
        <f t="shared" si="38"/>
        <v>0</v>
      </c>
      <c r="S74" s="227" t="s">
        <v>147</v>
      </c>
      <c r="T74" s="227" t="s">
        <v>161</v>
      </c>
      <c r="U74" s="227" t="s">
        <v>239</v>
      </c>
      <c r="V74" s="227"/>
      <c r="W74" s="228"/>
      <c r="X74" s="229" t="b">
        <f t="shared" si="32"/>
        <v>0</v>
      </c>
      <c r="Y74" s="229" t="b">
        <f t="shared" si="33"/>
        <v>0</v>
      </c>
      <c r="Z74" s="229" t="b">
        <f t="shared" si="34"/>
        <v>0</v>
      </c>
      <c r="AA74" s="229" t="b">
        <f t="shared" si="35"/>
        <v>1</v>
      </c>
      <c r="AB74" s="230">
        <f>Q88-W74</f>
        <v>0</v>
      </c>
      <c r="AE74" s="231">
        <f t="shared" si="36"/>
        <v>0</v>
      </c>
      <c r="AG74" s="236"/>
      <c r="AH74" s="231"/>
    </row>
    <row r="75" spans="1:34" s="229" customFormat="1" ht="15" x14ac:dyDescent="0.25">
      <c r="A75" s="196"/>
      <c r="B75" s="226"/>
      <c r="C75" s="232" t="s">
        <v>152</v>
      </c>
      <c r="D75" s="232" t="s">
        <v>294</v>
      </c>
      <c r="E75" s="232" t="s">
        <v>331</v>
      </c>
      <c r="F75" s="232" t="s">
        <v>264</v>
      </c>
      <c r="G75" s="232"/>
      <c r="H75" s="234" t="str">
        <f t="shared" ref="H75:H138" si="39">+MID(F75,1,4)</f>
        <v>2931</v>
      </c>
      <c r="I75" s="234" t="str">
        <f t="shared" ref="I75:I138" si="40">+MID(F75,5,1)</f>
        <v>1</v>
      </c>
      <c r="J75" s="234" t="str">
        <f t="shared" ref="J75:J138" si="41">+MID(F75,6,1)</f>
        <v>1</v>
      </c>
      <c r="K75" s="234" t="str">
        <f t="shared" si="19"/>
        <v>00</v>
      </c>
      <c r="L75" s="233">
        <v>48000</v>
      </c>
      <c r="M75" s="233">
        <v>48000</v>
      </c>
      <c r="N75" s="248">
        <v>0</v>
      </c>
      <c r="O75" s="233">
        <v>0</v>
      </c>
      <c r="P75" s="233">
        <v>0</v>
      </c>
      <c r="Q75" s="233">
        <f t="shared" si="37"/>
        <v>0</v>
      </c>
      <c r="R75" s="233">
        <f t="shared" si="38"/>
        <v>0</v>
      </c>
      <c r="S75" s="227" t="s">
        <v>147</v>
      </c>
      <c r="T75" s="227" t="s">
        <v>164</v>
      </c>
      <c r="U75" s="227" t="s">
        <v>240</v>
      </c>
      <c r="V75" s="227"/>
      <c r="W75" s="228"/>
      <c r="X75" s="229" t="b">
        <f t="shared" si="32"/>
        <v>0</v>
      </c>
      <c r="Y75" s="229" t="b">
        <f t="shared" si="33"/>
        <v>0</v>
      </c>
      <c r="Z75" s="229" t="b">
        <f t="shared" si="34"/>
        <v>0</v>
      </c>
      <c r="AA75" s="229" t="b">
        <f t="shared" ref="AA75" si="42">+V75=G75</f>
        <v>1</v>
      </c>
      <c r="AB75" s="230"/>
      <c r="AE75" s="231">
        <f t="shared" si="36"/>
        <v>0</v>
      </c>
      <c r="AG75" s="236"/>
      <c r="AH75" s="231"/>
    </row>
    <row r="76" spans="1:34" s="229" customFormat="1" ht="15" x14ac:dyDescent="0.25">
      <c r="A76" s="196"/>
      <c r="B76" s="226" t="str">
        <f>+CONCATENATE(D93,E93,F93,G93)</f>
        <v>172002N00115O240249121A7</v>
      </c>
      <c r="C76" s="232" t="s">
        <v>152</v>
      </c>
      <c r="D76" s="232" t="s">
        <v>295</v>
      </c>
      <c r="E76" s="232" t="s">
        <v>327</v>
      </c>
      <c r="F76" s="232" t="s">
        <v>265</v>
      </c>
      <c r="G76" s="232"/>
      <c r="H76" s="234" t="str">
        <f t="shared" si="39"/>
        <v>2941</v>
      </c>
      <c r="I76" s="234" t="str">
        <f t="shared" si="40"/>
        <v>1</v>
      </c>
      <c r="J76" s="234" t="str">
        <f t="shared" si="41"/>
        <v>1</v>
      </c>
      <c r="K76" s="234" t="str">
        <f t="shared" si="19"/>
        <v>00</v>
      </c>
      <c r="L76" s="233">
        <v>300000</v>
      </c>
      <c r="M76" s="233">
        <v>300000</v>
      </c>
      <c r="N76" s="248">
        <v>0</v>
      </c>
      <c r="O76" s="233">
        <v>0</v>
      </c>
      <c r="P76" s="233">
        <v>0</v>
      </c>
      <c r="Q76" s="233">
        <f t="shared" si="37"/>
        <v>0</v>
      </c>
      <c r="R76" s="233">
        <f t="shared" si="38"/>
        <v>0</v>
      </c>
      <c r="S76" s="227" t="s">
        <v>148</v>
      </c>
      <c r="T76" s="227" t="s">
        <v>159</v>
      </c>
      <c r="U76" s="227" t="s">
        <v>241</v>
      </c>
      <c r="V76" s="227"/>
      <c r="W76" s="228"/>
      <c r="X76" s="229" t="b">
        <f t="shared" si="32"/>
        <v>0</v>
      </c>
      <c r="Y76" s="229" t="b">
        <f t="shared" si="33"/>
        <v>0</v>
      </c>
      <c r="Z76" s="229" t="b">
        <f t="shared" si="34"/>
        <v>0</v>
      </c>
      <c r="AA76" s="229" t="b">
        <f t="shared" ref="AA76" si="43">+V76=G76</f>
        <v>1</v>
      </c>
      <c r="AB76" s="230">
        <f>Q95-W76</f>
        <v>0</v>
      </c>
      <c r="AE76" s="231">
        <f t="shared" si="36"/>
        <v>0</v>
      </c>
      <c r="AG76" s="236"/>
      <c r="AH76" s="231"/>
    </row>
    <row r="77" spans="1:34" s="229" customFormat="1" ht="15" x14ac:dyDescent="0.25">
      <c r="A77" s="196"/>
      <c r="B77" s="226" t="str">
        <f>+CONCATENATE(D94,E94,F94,G94)</f>
        <v>221313M00115O240249121A7</v>
      </c>
      <c r="C77" s="232" t="s">
        <v>152</v>
      </c>
      <c r="D77" s="232" t="s">
        <v>295</v>
      </c>
      <c r="E77" s="232" t="s">
        <v>327</v>
      </c>
      <c r="F77" s="232" t="s">
        <v>324</v>
      </c>
      <c r="G77" s="232"/>
      <c r="H77" s="234" t="str">
        <f t="shared" si="39"/>
        <v>2961</v>
      </c>
      <c r="I77" s="234" t="str">
        <f t="shared" si="40"/>
        <v>1</v>
      </c>
      <c r="J77" s="234" t="str">
        <f t="shared" si="41"/>
        <v>1</v>
      </c>
      <c r="K77" s="234" t="str">
        <f t="shared" ref="K77:K140" si="44">+MID(F77,7,2)</f>
        <v>00</v>
      </c>
      <c r="L77" s="233">
        <v>11000000</v>
      </c>
      <c r="M77" s="233">
        <v>11000000</v>
      </c>
      <c r="N77" s="248">
        <v>0</v>
      </c>
      <c r="O77" s="233">
        <v>0</v>
      </c>
      <c r="P77" s="233">
        <v>0</v>
      </c>
      <c r="Q77" s="233">
        <f t="shared" si="37"/>
        <v>0</v>
      </c>
      <c r="R77" s="233">
        <f t="shared" si="38"/>
        <v>0</v>
      </c>
      <c r="S77" s="227" t="s">
        <v>140</v>
      </c>
      <c r="T77" s="227" t="s">
        <v>159</v>
      </c>
      <c r="U77" s="227" t="s">
        <v>242</v>
      </c>
      <c r="W77" s="228"/>
      <c r="X77" s="229" t="b">
        <f t="shared" si="32"/>
        <v>0</v>
      </c>
      <c r="Y77" s="229" t="b">
        <f t="shared" si="33"/>
        <v>0</v>
      </c>
      <c r="Z77" s="229" t="b">
        <f t="shared" si="34"/>
        <v>0</v>
      </c>
      <c r="AA77" s="229" t="b">
        <f t="shared" ref="AA77:AA78" si="45">+V77=G77</f>
        <v>1</v>
      </c>
      <c r="AB77" s="230">
        <f>Q96-W77</f>
        <v>0</v>
      </c>
      <c r="AE77" s="231">
        <f t="shared" si="36"/>
        <v>0</v>
      </c>
      <c r="AG77" s="236"/>
      <c r="AH77" s="231"/>
    </row>
    <row r="78" spans="1:34" s="229" customFormat="1" ht="15" x14ac:dyDescent="0.25">
      <c r="A78" s="196"/>
      <c r="B78" s="226" t="str">
        <f>+CONCATENATE(D95,E95,F95,G95)</f>
        <v>242218E18815O240249121A7</v>
      </c>
      <c r="C78" s="232" t="s">
        <v>152</v>
      </c>
      <c r="D78" s="232" t="s">
        <v>295</v>
      </c>
      <c r="E78" s="232" t="s">
        <v>327</v>
      </c>
      <c r="F78" s="232" t="s">
        <v>298</v>
      </c>
      <c r="G78" s="232"/>
      <c r="H78" s="234" t="str">
        <f t="shared" si="39"/>
        <v>2419</v>
      </c>
      <c r="I78" s="234" t="str">
        <f t="shared" si="40"/>
        <v>2</v>
      </c>
      <c r="J78" s="234" t="str">
        <f t="shared" si="41"/>
        <v>1</v>
      </c>
      <c r="K78" s="234" t="str">
        <f t="shared" si="44"/>
        <v>A7</v>
      </c>
      <c r="L78" s="233">
        <v>20000</v>
      </c>
      <c r="M78" s="233">
        <v>20000</v>
      </c>
      <c r="N78" s="248">
        <v>0</v>
      </c>
      <c r="O78" s="233">
        <v>0</v>
      </c>
      <c r="P78" s="233">
        <v>0</v>
      </c>
      <c r="Q78" s="233">
        <f t="shared" si="37"/>
        <v>0</v>
      </c>
      <c r="R78" s="233">
        <f t="shared" si="38"/>
        <v>0</v>
      </c>
      <c r="S78" s="227" t="s">
        <v>162</v>
      </c>
      <c r="T78" s="227" t="s">
        <v>161</v>
      </c>
      <c r="U78" s="227" t="s">
        <v>242</v>
      </c>
      <c r="V78" s="227"/>
      <c r="W78" s="228"/>
      <c r="X78" s="229" t="b">
        <f t="shared" si="32"/>
        <v>0</v>
      </c>
      <c r="Y78" s="229" t="b">
        <f t="shared" si="33"/>
        <v>0</v>
      </c>
      <c r="Z78" s="229" t="b">
        <f t="shared" si="34"/>
        <v>0</v>
      </c>
      <c r="AA78" s="229" t="b">
        <f t="shared" si="45"/>
        <v>1</v>
      </c>
      <c r="AB78" s="230">
        <f>Q99-W78</f>
        <v>0</v>
      </c>
      <c r="AE78" s="231">
        <f t="shared" si="36"/>
        <v>0</v>
      </c>
      <c r="AG78" s="236"/>
      <c r="AH78" s="231"/>
    </row>
    <row r="79" spans="1:34" s="229" customFormat="1" ht="15" x14ac:dyDescent="0.25">
      <c r="A79" s="196"/>
      <c r="B79" s="226"/>
      <c r="C79" s="232" t="s">
        <v>152</v>
      </c>
      <c r="D79" s="232" t="s">
        <v>297</v>
      </c>
      <c r="E79" s="232" t="s">
        <v>327</v>
      </c>
      <c r="F79" s="232" t="s">
        <v>299</v>
      </c>
      <c r="G79" s="232"/>
      <c r="H79" s="234" t="str">
        <f t="shared" si="39"/>
        <v>2421</v>
      </c>
      <c r="I79" s="234" t="str">
        <f t="shared" si="40"/>
        <v>2</v>
      </c>
      <c r="J79" s="234" t="str">
        <f t="shared" si="41"/>
        <v>1</v>
      </c>
      <c r="K79" s="234" t="str">
        <f t="shared" si="44"/>
        <v>A7</v>
      </c>
      <c r="L79" s="233">
        <v>1000000</v>
      </c>
      <c r="M79" s="233">
        <v>1000000</v>
      </c>
      <c r="N79" s="248">
        <v>0</v>
      </c>
      <c r="O79" s="233">
        <v>0</v>
      </c>
      <c r="P79" s="233">
        <v>0</v>
      </c>
      <c r="Q79" s="233">
        <f t="shared" si="37"/>
        <v>0</v>
      </c>
      <c r="R79" s="233">
        <f t="shared" si="38"/>
        <v>0</v>
      </c>
      <c r="S79" s="227" t="s">
        <v>153</v>
      </c>
      <c r="T79" s="227" t="s">
        <v>285</v>
      </c>
      <c r="U79" s="227" t="s">
        <v>243</v>
      </c>
      <c r="V79" s="227"/>
      <c r="W79" s="228"/>
      <c r="X79" s="229" t="b">
        <f t="shared" si="32"/>
        <v>0</v>
      </c>
      <c r="Y79" s="229" t="b">
        <f t="shared" si="33"/>
        <v>0</v>
      </c>
      <c r="Z79" s="229" t="b">
        <f t="shared" si="34"/>
        <v>0</v>
      </c>
      <c r="AA79" s="229" t="b">
        <f t="shared" ref="AA79:AA80" si="46">+V79=G79</f>
        <v>1</v>
      </c>
      <c r="AB79" s="230"/>
      <c r="AE79" s="231">
        <f t="shared" si="36"/>
        <v>0</v>
      </c>
      <c r="AG79" s="236"/>
      <c r="AH79" s="231"/>
    </row>
    <row r="80" spans="1:34" s="229" customFormat="1" ht="15" x14ac:dyDescent="0.25">
      <c r="A80" s="196"/>
      <c r="B80" s="226" t="str">
        <f>+CONCATENATE(D99,E99,F99,G99)</f>
        <v>172002N00115O240291121A7</v>
      </c>
      <c r="C80" s="232" t="s">
        <v>152</v>
      </c>
      <c r="D80" s="232" t="s">
        <v>141</v>
      </c>
      <c r="E80" s="232" t="s">
        <v>327</v>
      </c>
      <c r="F80" s="232" t="s">
        <v>300</v>
      </c>
      <c r="G80" s="232"/>
      <c r="H80" s="234" t="str">
        <f t="shared" si="39"/>
        <v>2441</v>
      </c>
      <c r="I80" s="234" t="str">
        <f t="shared" si="40"/>
        <v>2</v>
      </c>
      <c r="J80" s="234" t="str">
        <f t="shared" si="41"/>
        <v>1</v>
      </c>
      <c r="K80" s="234" t="str">
        <f t="shared" si="44"/>
        <v>A7</v>
      </c>
      <c r="L80" s="233">
        <v>200000</v>
      </c>
      <c r="M80" s="233">
        <v>200000</v>
      </c>
      <c r="N80" s="248">
        <v>0</v>
      </c>
      <c r="O80" s="233">
        <v>0</v>
      </c>
      <c r="P80" s="233">
        <v>0</v>
      </c>
      <c r="Q80" s="233">
        <f t="shared" si="37"/>
        <v>0</v>
      </c>
      <c r="R80" s="233">
        <f t="shared" si="38"/>
        <v>0</v>
      </c>
      <c r="S80" s="227" t="s">
        <v>153</v>
      </c>
      <c r="T80" s="227" t="s">
        <v>169</v>
      </c>
      <c r="U80" s="227" t="s">
        <v>243</v>
      </c>
      <c r="V80" s="227"/>
      <c r="W80" s="228"/>
      <c r="X80" s="229" t="b">
        <f t="shared" si="32"/>
        <v>0</v>
      </c>
      <c r="Y80" s="229" t="b">
        <f t="shared" si="33"/>
        <v>0</v>
      </c>
      <c r="Z80" s="229" t="b">
        <f t="shared" si="34"/>
        <v>0</v>
      </c>
      <c r="AA80" s="229" t="b">
        <f t="shared" si="46"/>
        <v>1</v>
      </c>
      <c r="AB80" s="230">
        <f>Q101-W80</f>
        <v>0</v>
      </c>
      <c r="AE80" s="231">
        <f t="shared" si="36"/>
        <v>0</v>
      </c>
      <c r="AG80" s="236"/>
      <c r="AH80" s="231"/>
    </row>
    <row r="81" spans="1:34" s="229" customFormat="1" ht="15" x14ac:dyDescent="0.25">
      <c r="A81" s="196"/>
      <c r="B81" s="226" t="str">
        <f>+CONCATENATE(D100,E100,F100,G100)</f>
        <v>226321E18715O340291121A7</v>
      </c>
      <c r="C81" s="232" t="s">
        <v>152</v>
      </c>
      <c r="D81" s="232" t="s">
        <v>297</v>
      </c>
      <c r="E81" s="232" t="s">
        <v>327</v>
      </c>
      <c r="F81" s="232" t="s">
        <v>300</v>
      </c>
      <c r="G81" s="232"/>
      <c r="H81" s="234" t="str">
        <f t="shared" si="39"/>
        <v>2441</v>
      </c>
      <c r="I81" s="234" t="str">
        <f t="shared" si="40"/>
        <v>2</v>
      </c>
      <c r="J81" s="234" t="str">
        <f t="shared" si="41"/>
        <v>1</v>
      </c>
      <c r="K81" s="234" t="str">
        <f t="shared" si="44"/>
        <v>A7</v>
      </c>
      <c r="L81" s="233">
        <v>250000</v>
      </c>
      <c r="M81" s="233">
        <v>250000</v>
      </c>
      <c r="N81" s="248">
        <v>0</v>
      </c>
      <c r="O81" s="233">
        <v>0</v>
      </c>
      <c r="P81" s="233">
        <v>0</v>
      </c>
      <c r="Q81" s="233">
        <f t="shared" si="37"/>
        <v>0</v>
      </c>
      <c r="R81" s="233">
        <f t="shared" si="38"/>
        <v>0</v>
      </c>
      <c r="S81" s="227" t="s">
        <v>153</v>
      </c>
      <c r="T81" s="227" t="s">
        <v>154</v>
      </c>
      <c r="U81" s="227" t="s">
        <v>243</v>
      </c>
      <c r="V81" s="227"/>
      <c r="W81" s="228"/>
      <c r="X81" s="229" t="b">
        <f t="shared" si="32"/>
        <v>0</v>
      </c>
      <c r="Y81" s="229" t="b">
        <f t="shared" si="33"/>
        <v>0</v>
      </c>
      <c r="Z81" s="229" t="b">
        <f t="shared" si="34"/>
        <v>0</v>
      </c>
      <c r="AA81" s="229" t="b">
        <f t="shared" ref="AA81" si="47">+V81=G81</f>
        <v>1</v>
      </c>
      <c r="AB81" s="230">
        <f>Q103-W81</f>
        <v>0</v>
      </c>
      <c r="AE81" s="231">
        <f t="shared" si="36"/>
        <v>0</v>
      </c>
      <c r="AG81" s="236"/>
      <c r="AH81" s="231"/>
    </row>
    <row r="82" spans="1:34" s="229" customFormat="1" ht="15" x14ac:dyDescent="0.25">
      <c r="A82" s="196"/>
      <c r="B82" s="226" t="str">
        <f>+CONCATENATE(D101,E101,F101,G101)</f>
        <v>172002N00115O240298121A7</v>
      </c>
      <c r="C82" s="232" t="s">
        <v>152</v>
      </c>
      <c r="D82" s="232" t="s">
        <v>295</v>
      </c>
      <c r="E82" s="232" t="s">
        <v>327</v>
      </c>
      <c r="F82" s="232" t="s">
        <v>300</v>
      </c>
      <c r="G82" s="232"/>
      <c r="H82" s="234" t="str">
        <f t="shared" si="39"/>
        <v>2441</v>
      </c>
      <c r="I82" s="234" t="str">
        <f t="shared" si="40"/>
        <v>2</v>
      </c>
      <c r="J82" s="234" t="str">
        <f t="shared" si="41"/>
        <v>1</v>
      </c>
      <c r="K82" s="234" t="str">
        <f t="shared" si="44"/>
        <v>A7</v>
      </c>
      <c r="L82" s="233">
        <v>100000</v>
      </c>
      <c r="M82" s="233">
        <v>100000</v>
      </c>
      <c r="N82" s="248">
        <v>0</v>
      </c>
      <c r="O82" s="233">
        <v>0</v>
      </c>
      <c r="P82" s="233">
        <v>0</v>
      </c>
      <c r="Q82" s="233">
        <f t="shared" si="37"/>
        <v>0</v>
      </c>
      <c r="R82" s="233">
        <f t="shared" si="38"/>
        <v>0</v>
      </c>
      <c r="S82" s="227" t="s">
        <v>140</v>
      </c>
      <c r="T82" s="227" t="s">
        <v>161</v>
      </c>
      <c r="U82" s="227" t="s">
        <v>243</v>
      </c>
      <c r="V82" s="227"/>
      <c r="W82" s="228"/>
      <c r="X82" s="229" t="b">
        <f t="shared" si="32"/>
        <v>0</v>
      </c>
      <c r="Y82" s="229" t="b">
        <f t="shared" si="33"/>
        <v>0</v>
      </c>
      <c r="Z82" s="229" t="b">
        <f t="shared" si="34"/>
        <v>0</v>
      </c>
      <c r="AA82" s="229" t="b">
        <f t="shared" ref="AA82" si="48">+V82=G82</f>
        <v>1</v>
      </c>
      <c r="AB82" s="230">
        <f>Q104-W82</f>
        <v>0</v>
      </c>
      <c r="AE82" s="231">
        <f t="shared" si="36"/>
        <v>0</v>
      </c>
      <c r="AG82" s="236"/>
      <c r="AH82" s="231"/>
    </row>
    <row r="83" spans="1:34" s="229" customFormat="1" ht="15" x14ac:dyDescent="0.25">
      <c r="A83" s="196"/>
      <c r="B83" s="226" t="str">
        <f>+CONCATENATE(D103,E103,F103,G103)</f>
        <v>221313M00115O24031211100</v>
      </c>
      <c r="C83" s="232" t="s">
        <v>152</v>
      </c>
      <c r="D83" s="232" t="s">
        <v>294</v>
      </c>
      <c r="E83" s="232" t="s">
        <v>331</v>
      </c>
      <c r="F83" s="232" t="s">
        <v>300</v>
      </c>
      <c r="G83" s="232"/>
      <c r="H83" s="234" t="str">
        <f t="shared" si="39"/>
        <v>2441</v>
      </c>
      <c r="I83" s="234" t="str">
        <f t="shared" si="40"/>
        <v>2</v>
      </c>
      <c r="J83" s="234" t="str">
        <f t="shared" si="41"/>
        <v>1</v>
      </c>
      <c r="K83" s="234" t="str">
        <f t="shared" si="44"/>
        <v>A7</v>
      </c>
      <c r="L83" s="233">
        <v>120000</v>
      </c>
      <c r="M83" s="233">
        <v>120000</v>
      </c>
      <c r="N83" s="248">
        <v>0</v>
      </c>
      <c r="O83" s="233">
        <v>0</v>
      </c>
      <c r="P83" s="233">
        <v>0</v>
      </c>
      <c r="Q83" s="233">
        <f t="shared" si="37"/>
        <v>0</v>
      </c>
      <c r="R83" s="233">
        <f t="shared" si="38"/>
        <v>0</v>
      </c>
      <c r="S83" s="227" t="s">
        <v>160</v>
      </c>
      <c r="T83" s="227" t="s">
        <v>161</v>
      </c>
      <c r="U83" s="227" t="s">
        <v>243</v>
      </c>
      <c r="V83" s="227"/>
      <c r="W83" s="228"/>
      <c r="X83" s="229" t="b">
        <f t="shared" si="32"/>
        <v>0</v>
      </c>
      <c r="Y83" s="229" t="b">
        <f t="shared" si="33"/>
        <v>0</v>
      </c>
      <c r="Z83" s="229" t="b">
        <f t="shared" si="34"/>
        <v>0</v>
      </c>
      <c r="AA83" s="229" t="b">
        <f t="shared" ref="AA83:AA89" si="49">+V83=G83</f>
        <v>1</v>
      </c>
      <c r="AB83" s="230">
        <f>Q105-W83</f>
        <v>0</v>
      </c>
      <c r="AE83" s="231">
        <f t="shared" si="36"/>
        <v>0</v>
      </c>
      <c r="AG83" s="236"/>
      <c r="AH83" s="231"/>
    </row>
    <row r="84" spans="1:34" s="229" customFormat="1" ht="15" x14ac:dyDescent="0.25">
      <c r="A84" s="196"/>
      <c r="B84" s="226" t="str">
        <f>+CONCATENATE(D104,E104,F104,G104)</f>
        <v>226321E18715OG4031321100</v>
      </c>
      <c r="C84" s="232" t="s">
        <v>152</v>
      </c>
      <c r="D84" s="232" t="s">
        <v>294</v>
      </c>
      <c r="E84" s="232" t="s">
        <v>329</v>
      </c>
      <c r="F84" s="232" t="s">
        <v>301</v>
      </c>
      <c r="G84" s="232"/>
      <c r="H84" s="234" t="str">
        <f t="shared" si="39"/>
        <v>2451</v>
      </c>
      <c r="I84" s="234" t="str">
        <f t="shared" si="40"/>
        <v>2</v>
      </c>
      <c r="J84" s="234" t="str">
        <f t="shared" si="41"/>
        <v>1</v>
      </c>
      <c r="K84" s="234" t="str">
        <f t="shared" si="44"/>
        <v>A7</v>
      </c>
      <c r="L84" s="233">
        <v>123100</v>
      </c>
      <c r="M84" s="233">
        <v>123100</v>
      </c>
      <c r="N84" s="248">
        <v>0</v>
      </c>
      <c r="O84" s="233">
        <v>0</v>
      </c>
      <c r="P84" s="233">
        <v>0</v>
      </c>
      <c r="Q84" s="233">
        <f t="shared" si="37"/>
        <v>0</v>
      </c>
      <c r="R84" s="233">
        <f t="shared" si="38"/>
        <v>0</v>
      </c>
      <c r="S84" s="227" t="s">
        <v>170</v>
      </c>
      <c r="T84" s="227" t="s">
        <v>217</v>
      </c>
      <c r="U84" s="227" t="s">
        <v>243</v>
      </c>
      <c r="V84" s="227"/>
      <c r="W84" s="228"/>
      <c r="X84" s="229" t="b">
        <f t="shared" si="32"/>
        <v>0</v>
      </c>
      <c r="Y84" s="229" t="b">
        <f t="shared" si="33"/>
        <v>0</v>
      </c>
      <c r="Z84" s="229" t="b">
        <f t="shared" si="34"/>
        <v>0</v>
      </c>
      <c r="AA84" s="229" t="b">
        <f t="shared" si="49"/>
        <v>1</v>
      </c>
      <c r="AB84" s="230">
        <f>Q106-W84</f>
        <v>0</v>
      </c>
      <c r="AE84" s="231">
        <f t="shared" si="36"/>
        <v>0</v>
      </c>
      <c r="AG84" s="236"/>
      <c r="AH84" s="231"/>
    </row>
    <row r="85" spans="1:34" s="229" customFormat="1" ht="15" x14ac:dyDescent="0.25">
      <c r="A85" s="196"/>
      <c r="B85" s="226" t="str">
        <f>+CONCATENATE(D105,E105,F105,G105)</f>
        <v>221313M00115O24031411100</v>
      </c>
      <c r="C85" s="232" t="s">
        <v>152</v>
      </c>
      <c r="D85" s="232" t="s">
        <v>295</v>
      </c>
      <c r="E85" s="232" t="s">
        <v>327</v>
      </c>
      <c r="F85" s="232" t="s">
        <v>302</v>
      </c>
      <c r="G85" s="232"/>
      <c r="H85" s="234" t="str">
        <f t="shared" si="39"/>
        <v>2461</v>
      </c>
      <c r="I85" s="234" t="str">
        <f t="shared" si="40"/>
        <v>2</v>
      </c>
      <c r="J85" s="234" t="str">
        <f t="shared" si="41"/>
        <v>1</v>
      </c>
      <c r="K85" s="234" t="str">
        <f t="shared" si="44"/>
        <v>A7</v>
      </c>
      <c r="L85" s="233">
        <v>100000</v>
      </c>
      <c r="M85" s="233">
        <v>100000</v>
      </c>
      <c r="N85" s="248">
        <v>0</v>
      </c>
      <c r="O85" s="233">
        <v>0</v>
      </c>
      <c r="P85" s="233">
        <v>0</v>
      </c>
      <c r="Q85" s="233">
        <f t="shared" si="37"/>
        <v>0</v>
      </c>
      <c r="R85" s="233">
        <f t="shared" si="38"/>
        <v>0</v>
      </c>
      <c r="S85" s="227" t="s">
        <v>170</v>
      </c>
      <c r="T85" s="227" t="s">
        <v>164</v>
      </c>
      <c r="U85" s="227" t="s">
        <v>243</v>
      </c>
      <c r="V85" s="227"/>
      <c r="W85" s="228"/>
      <c r="X85" s="229" t="b">
        <f t="shared" si="32"/>
        <v>0</v>
      </c>
      <c r="Y85" s="229" t="b">
        <f t="shared" si="33"/>
        <v>0</v>
      </c>
      <c r="Z85" s="229" t="b">
        <f t="shared" si="34"/>
        <v>0</v>
      </c>
      <c r="AA85" s="229" t="b">
        <f t="shared" si="49"/>
        <v>1</v>
      </c>
      <c r="AB85" s="230" t="e">
        <f>#REF!-W85</f>
        <v>#REF!</v>
      </c>
      <c r="AE85" s="231">
        <f t="shared" si="36"/>
        <v>0</v>
      </c>
      <c r="AG85" s="236"/>
      <c r="AH85" s="231"/>
    </row>
    <row r="86" spans="1:34" s="229" customFormat="1" ht="15" x14ac:dyDescent="0.25">
      <c r="A86" s="196"/>
      <c r="B86" s="226" t="e">
        <f>+CONCATENATE(#REF!,#REF!,#REF!,#REF!)</f>
        <v>#REF!</v>
      </c>
      <c r="C86" s="232" t="s">
        <v>152</v>
      </c>
      <c r="D86" s="232" t="s">
        <v>290</v>
      </c>
      <c r="E86" s="232" t="s">
        <v>328</v>
      </c>
      <c r="F86" s="232" t="s">
        <v>302</v>
      </c>
      <c r="G86" s="232"/>
      <c r="H86" s="234" t="str">
        <f t="shared" si="39"/>
        <v>2461</v>
      </c>
      <c r="I86" s="234" t="str">
        <f t="shared" si="40"/>
        <v>2</v>
      </c>
      <c r="J86" s="234" t="str">
        <f t="shared" si="41"/>
        <v>1</v>
      </c>
      <c r="K86" s="234" t="str">
        <f t="shared" si="44"/>
        <v>A7</v>
      </c>
      <c r="L86" s="233">
        <v>22000</v>
      </c>
      <c r="M86" s="233">
        <v>22000</v>
      </c>
      <c r="N86" s="248">
        <v>0</v>
      </c>
      <c r="O86" s="233">
        <v>0</v>
      </c>
      <c r="P86" s="233">
        <v>0</v>
      </c>
      <c r="Q86" s="233">
        <f t="shared" si="37"/>
        <v>0</v>
      </c>
      <c r="R86" s="233">
        <f t="shared" si="38"/>
        <v>0</v>
      </c>
      <c r="S86" s="227" t="s">
        <v>155</v>
      </c>
      <c r="T86" s="227" t="s">
        <v>154</v>
      </c>
      <c r="U86" s="227" t="s">
        <v>243</v>
      </c>
      <c r="V86" s="227"/>
      <c r="W86" s="228"/>
      <c r="X86" s="229" t="b">
        <f t="shared" si="32"/>
        <v>0</v>
      </c>
      <c r="Y86" s="229" t="b">
        <f t="shared" si="33"/>
        <v>0</v>
      </c>
      <c r="Z86" s="229" t="b">
        <f t="shared" si="34"/>
        <v>0</v>
      </c>
      <c r="AA86" s="229" t="b">
        <f t="shared" si="49"/>
        <v>1</v>
      </c>
      <c r="AB86" s="230" t="e">
        <f>#REF!-W86</f>
        <v>#REF!</v>
      </c>
      <c r="AE86" s="231">
        <f t="shared" si="36"/>
        <v>0</v>
      </c>
      <c r="AG86" s="236"/>
      <c r="AH86" s="231"/>
    </row>
    <row r="87" spans="1:34" s="229" customFormat="1" ht="15" x14ac:dyDescent="0.25">
      <c r="A87" s="196"/>
      <c r="B87" s="226" t="e">
        <f>+CONCATENATE(#REF!,#REF!,#REF!,#REF!)</f>
        <v>#REF!</v>
      </c>
      <c r="C87" s="232" t="s">
        <v>152</v>
      </c>
      <c r="D87" s="232" t="s">
        <v>294</v>
      </c>
      <c r="E87" s="232" t="s">
        <v>327</v>
      </c>
      <c r="F87" s="232" t="s">
        <v>302</v>
      </c>
      <c r="G87" s="232"/>
      <c r="H87" s="234" t="str">
        <f t="shared" si="39"/>
        <v>2461</v>
      </c>
      <c r="I87" s="234" t="str">
        <f t="shared" si="40"/>
        <v>2</v>
      </c>
      <c r="J87" s="234" t="str">
        <f t="shared" si="41"/>
        <v>1</v>
      </c>
      <c r="K87" s="234" t="str">
        <f t="shared" si="44"/>
        <v>A7</v>
      </c>
      <c r="L87" s="233">
        <v>1859</v>
      </c>
      <c r="M87" s="233">
        <v>1859</v>
      </c>
      <c r="N87" s="248">
        <v>0</v>
      </c>
      <c r="O87" s="233">
        <v>0</v>
      </c>
      <c r="P87" s="233">
        <v>0</v>
      </c>
      <c r="Q87" s="233">
        <f t="shared" si="37"/>
        <v>0</v>
      </c>
      <c r="R87" s="233">
        <f t="shared" si="38"/>
        <v>0</v>
      </c>
      <c r="S87" s="227" t="s">
        <v>162</v>
      </c>
      <c r="T87" s="227" t="s">
        <v>217</v>
      </c>
      <c r="U87" s="227" t="s">
        <v>243</v>
      </c>
      <c r="V87" s="227"/>
      <c r="W87" s="228"/>
      <c r="X87" s="229" t="b">
        <f t="shared" si="32"/>
        <v>0</v>
      </c>
      <c r="Y87" s="229" t="b">
        <f t="shared" si="33"/>
        <v>0</v>
      </c>
      <c r="Z87" s="229" t="b">
        <f t="shared" si="34"/>
        <v>0</v>
      </c>
      <c r="AA87" s="229" t="b">
        <f t="shared" si="49"/>
        <v>1</v>
      </c>
      <c r="AB87" s="230">
        <f>Q107-W87</f>
        <v>0</v>
      </c>
      <c r="AE87" s="231">
        <f t="shared" si="36"/>
        <v>0</v>
      </c>
      <c r="AG87" s="236"/>
      <c r="AH87" s="231"/>
    </row>
    <row r="88" spans="1:34" s="229" customFormat="1" ht="15" x14ac:dyDescent="0.25">
      <c r="A88" s="196"/>
      <c r="B88" s="226" t="e">
        <f>+CONCATENATE(#REF!,#REF!,#REF!,#REF!)</f>
        <v>#REF!</v>
      </c>
      <c r="C88" s="232" t="s">
        <v>152</v>
      </c>
      <c r="D88" s="232" t="s">
        <v>294</v>
      </c>
      <c r="E88" s="232" t="s">
        <v>329</v>
      </c>
      <c r="F88" s="232" t="s">
        <v>302</v>
      </c>
      <c r="G88" s="232"/>
      <c r="H88" s="234" t="str">
        <f t="shared" si="39"/>
        <v>2461</v>
      </c>
      <c r="I88" s="234" t="str">
        <f t="shared" si="40"/>
        <v>2</v>
      </c>
      <c r="J88" s="234" t="str">
        <f t="shared" si="41"/>
        <v>1</v>
      </c>
      <c r="K88" s="234" t="str">
        <f t="shared" si="44"/>
        <v>A7</v>
      </c>
      <c r="L88" s="233">
        <v>239361</v>
      </c>
      <c r="M88" s="233">
        <v>239361</v>
      </c>
      <c r="N88" s="248">
        <v>0</v>
      </c>
      <c r="O88" s="233">
        <v>0</v>
      </c>
      <c r="P88" s="233">
        <v>0</v>
      </c>
      <c r="Q88" s="233">
        <f t="shared" si="37"/>
        <v>0</v>
      </c>
      <c r="R88" s="233">
        <f t="shared" si="38"/>
        <v>0</v>
      </c>
      <c r="S88" s="227" t="s">
        <v>162</v>
      </c>
      <c r="T88" s="227" t="s">
        <v>161</v>
      </c>
      <c r="U88" s="227" t="s">
        <v>243</v>
      </c>
      <c r="V88" s="227"/>
      <c r="W88" s="228"/>
      <c r="X88" s="229" t="b">
        <f t="shared" si="32"/>
        <v>0</v>
      </c>
      <c r="Y88" s="229" t="b">
        <f t="shared" si="33"/>
        <v>0</v>
      </c>
      <c r="Z88" s="229" t="b">
        <f t="shared" si="34"/>
        <v>0</v>
      </c>
      <c r="AA88" s="229" t="b">
        <f t="shared" si="49"/>
        <v>1</v>
      </c>
      <c r="AB88" s="230">
        <f>Q109-W88</f>
        <v>0</v>
      </c>
      <c r="AE88" s="231">
        <f t="shared" si="36"/>
        <v>0</v>
      </c>
      <c r="AG88" s="236"/>
      <c r="AH88" s="231"/>
    </row>
    <row r="89" spans="1:34" s="229" customFormat="1" ht="15" x14ac:dyDescent="0.25">
      <c r="A89" s="196"/>
      <c r="B89" s="226" t="str">
        <f>+CONCATENATE(D107,E107,F107,G107)</f>
        <v>221313M00115O24031711100</v>
      </c>
      <c r="C89" s="232" t="s">
        <v>152</v>
      </c>
      <c r="D89" s="232" t="s">
        <v>141</v>
      </c>
      <c r="E89" s="232" t="s">
        <v>327</v>
      </c>
      <c r="F89" s="232" t="s">
        <v>303</v>
      </c>
      <c r="G89" s="232"/>
      <c r="H89" s="234" t="str">
        <f t="shared" si="39"/>
        <v>2471</v>
      </c>
      <c r="I89" s="234" t="str">
        <f t="shared" si="40"/>
        <v>2</v>
      </c>
      <c r="J89" s="234" t="str">
        <f t="shared" si="41"/>
        <v>1</v>
      </c>
      <c r="K89" s="234" t="str">
        <f t="shared" si="44"/>
        <v>A7</v>
      </c>
      <c r="L89" s="233">
        <v>250000</v>
      </c>
      <c r="M89" s="233">
        <v>250000</v>
      </c>
      <c r="N89" s="248">
        <v>0</v>
      </c>
      <c r="O89" s="233">
        <v>0</v>
      </c>
      <c r="P89" s="233">
        <v>0</v>
      </c>
      <c r="Q89" s="233">
        <f t="shared" si="37"/>
        <v>0</v>
      </c>
      <c r="R89" s="233">
        <f t="shared" si="38"/>
        <v>0</v>
      </c>
      <c r="S89" s="227" t="s">
        <v>147</v>
      </c>
      <c r="T89" s="227" t="s">
        <v>217</v>
      </c>
      <c r="U89" s="227" t="s">
        <v>244</v>
      </c>
      <c r="V89" s="227"/>
      <c r="W89" s="228"/>
      <c r="X89" s="229" t="b">
        <f t="shared" si="32"/>
        <v>0</v>
      </c>
      <c r="Y89" s="229" t="b">
        <f t="shared" si="33"/>
        <v>0</v>
      </c>
      <c r="Z89" s="229" t="b">
        <f t="shared" si="34"/>
        <v>0</v>
      </c>
      <c r="AA89" s="229" t="b">
        <f t="shared" si="49"/>
        <v>1</v>
      </c>
      <c r="AB89" s="230">
        <f>Q110-W89</f>
        <v>0</v>
      </c>
      <c r="AE89" s="231">
        <f t="shared" si="36"/>
        <v>0</v>
      </c>
      <c r="AG89" s="236"/>
      <c r="AH89" s="231"/>
    </row>
    <row r="90" spans="1:34" s="229" customFormat="1" ht="15" x14ac:dyDescent="0.25">
      <c r="A90" s="196"/>
      <c r="B90" s="226"/>
      <c r="C90" s="232" t="s">
        <v>152</v>
      </c>
      <c r="D90" s="232" t="s">
        <v>297</v>
      </c>
      <c r="E90" s="232" t="s">
        <v>327</v>
      </c>
      <c r="F90" s="232" t="s">
        <v>303</v>
      </c>
      <c r="G90" s="232"/>
      <c r="H90" s="234" t="str">
        <f t="shared" si="39"/>
        <v>2471</v>
      </c>
      <c r="I90" s="234" t="str">
        <f t="shared" si="40"/>
        <v>2</v>
      </c>
      <c r="J90" s="234" t="str">
        <f t="shared" si="41"/>
        <v>1</v>
      </c>
      <c r="K90" s="234" t="str">
        <f t="shared" si="44"/>
        <v>A7</v>
      </c>
      <c r="L90" s="233">
        <v>7250000</v>
      </c>
      <c r="M90" s="233">
        <v>7250000</v>
      </c>
      <c r="N90" s="248">
        <v>0</v>
      </c>
      <c r="O90" s="233">
        <v>0</v>
      </c>
      <c r="P90" s="233">
        <v>0</v>
      </c>
      <c r="Q90" s="233">
        <f t="shared" si="37"/>
        <v>0</v>
      </c>
      <c r="R90" s="233">
        <f t="shared" si="38"/>
        <v>0</v>
      </c>
      <c r="S90" s="227" t="s">
        <v>153</v>
      </c>
      <c r="T90" s="227" t="s">
        <v>285</v>
      </c>
      <c r="U90" s="227" t="s">
        <v>245</v>
      </c>
      <c r="V90" s="227"/>
      <c r="W90" s="228"/>
      <c r="X90" s="229" t="b">
        <f t="shared" si="32"/>
        <v>0</v>
      </c>
      <c r="Y90" s="229" t="b">
        <f t="shared" si="33"/>
        <v>0</v>
      </c>
      <c r="Z90" s="229" t="b">
        <f t="shared" si="34"/>
        <v>0</v>
      </c>
      <c r="AA90" s="229" t="b">
        <f t="shared" ref="AA90:AA91" si="50">+V90=G90</f>
        <v>1</v>
      </c>
      <c r="AB90" s="230"/>
      <c r="AE90" s="231">
        <f t="shared" si="36"/>
        <v>0</v>
      </c>
      <c r="AG90" s="236"/>
      <c r="AH90" s="231"/>
    </row>
    <row r="91" spans="1:34" s="229" customFormat="1" ht="15" x14ac:dyDescent="0.25">
      <c r="A91" s="196"/>
      <c r="B91" s="226" t="e">
        <f>+CONCATENATE(#REF!,#REF!,#REF!,#REF!)</f>
        <v>#REF!</v>
      </c>
      <c r="C91" s="232" t="s">
        <v>152</v>
      </c>
      <c r="D91" s="232" t="s">
        <v>295</v>
      </c>
      <c r="E91" s="232" t="s">
        <v>327</v>
      </c>
      <c r="F91" s="232" t="s">
        <v>303</v>
      </c>
      <c r="G91" s="232"/>
      <c r="H91" s="234" t="str">
        <f t="shared" si="39"/>
        <v>2471</v>
      </c>
      <c r="I91" s="234" t="str">
        <f t="shared" si="40"/>
        <v>2</v>
      </c>
      <c r="J91" s="234" t="str">
        <f t="shared" si="41"/>
        <v>1</v>
      </c>
      <c r="K91" s="234" t="str">
        <f t="shared" si="44"/>
        <v>A7</v>
      </c>
      <c r="L91" s="233">
        <v>100000</v>
      </c>
      <c r="M91" s="233">
        <v>100000</v>
      </c>
      <c r="N91" s="248">
        <v>0</v>
      </c>
      <c r="O91" s="233">
        <v>0</v>
      </c>
      <c r="P91" s="233">
        <v>0</v>
      </c>
      <c r="Q91" s="233">
        <f t="shared" si="37"/>
        <v>0</v>
      </c>
      <c r="R91" s="233">
        <f t="shared" si="38"/>
        <v>0</v>
      </c>
      <c r="S91" s="227" t="s">
        <v>153</v>
      </c>
      <c r="T91" s="227" t="s">
        <v>154</v>
      </c>
      <c r="U91" s="227" t="s">
        <v>245</v>
      </c>
      <c r="V91" s="227"/>
      <c r="W91" s="228"/>
      <c r="X91" s="229" t="b">
        <f t="shared" si="32"/>
        <v>0</v>
      </c>
      <c r="Y91" s="229" t="b">
        <f t="shared" si="33"/>
        <v>0</v>
      </c>
      <c r="Z91" s="229" t="b">
        <f t="shared" si="34"/>
        <v>0</v>
      </c>
      <c r="AA91" s="229" t="b">
        <f t="shared" si="50"/>
        <v>1</v>
      </c>
      <c r="AB91" s="230">
        <f>Q111-W91</f>
        <v>0</v>
      </c>
      <c r="AE91" s="231">
        <f t="shared" si="36"/>
        <v>0</v>
      </c>
      <c r="AG91" s="236"/>
      <c r="AH91" s="231"/>
    </row>
    <row r="92" spans="1:34" s="229" customFormat="1" ht="15" x14ac:dyDescent="0.25">
      <c r="A92" s="196"/>
      <c r="B92" s="226" t="str">
        <f>+CONCATENATE(D110,E110,F110,G110)</f>
        <v>221313M00115O24032531100</v>
      </c>
      <c r="C92" s="232" t="s">
        <v>152</v>
      </c>
      <c r="D92" s="232" t="s">
        <v>295</v>
      </c>
      <c r="E92" s="232" t="s">
        <v>327</v>
      </c>
      <c r="F92" s="232" t="s">
        <v>304</v>
      </c>
      <c r="G92" s="232"/>
      <c r="H92" s="234" t="str">
        <f t="shared" si="39"/>
        <v>2481</v>
      </c>
      <c r="I92" s="234" t="str">
        <f t="shared" si="40"/>
        <v>2</v>
      </c>
      <c r="J92" s="234" t="str">
        <f t="shared" si="41"/>
        <v>1</v>
      </c>
      <c r="K92" s="234" t="str">
        <f t="shared" si="44"/>
        <v>A7</v>
      </c>
      <c r="L92" s="233">
        <v>350000</v>
      </c>
      <c r="M92" s="233">
        <v>350000</v>
      </c>
      <c r="N92" s="248">
        <v>0</v>
      </c>
      <c r="O92" s="233">
        <v>0</v>
      </c>
      <c r="P92" s="233">
        <v>0</v>
      </c>
      <c r="Q92" s="233">
        <f t="shared" si="37"/>
        <v>0</v>
      </c>
      <c r="R92" s="233">
        <f t="shared" si="38"/>
        <v>0</v>
      </c>
      <c r="S92" s="227" t="s">
        <v>140</v>
      </c>
      <c r="T92" s="227" t="s">
        <v>161</v>
      </c>
      <c r="U92" s="227" t="s">
        <v>245</v>
      </c>
      <c r="V92" s="227"/>
      <c r="W92" s="228"/>
      <c r="X92" s="229" t="b">
        <f t="shared" si="32"/>
        <v>0</v>
      </c>
      <c r="Y92" s="229" t="b">
        <f t="shared" si="33"/>
        <v>0</v>
      </c>
      <c r="Z92" s="229" t="b">
        <f t="shared" si="34"/>
        <v>0</v>
      </c>
      <c r="AA92" s="229" t="b">
        <f t="shared" ref="AA92:AA96" si="51">+V92=G92</f>
        <v>1</v>
      </c>
      <c r="AB92" s="230" t="e">
        <f>#REF!-W92</f>
        <v>#REF!</v>
      </c>
      <c r="AE92" s="231">
        <f t="shared" si="36"/>
        <v>0</v>
      </c>
      <c r="AG92" s="236"/>
      <c r="AH92" s="231"/>
    </row>
    <row r="93" spans="1:34" s="229" customFormat="1" ht="15" x14ac:dyDescent="0.25">
      <c r="A93" s="196"/>
      <c r="B93" s="226" t="str">
        <f>+CONCATENATE(D111,E111,F111,G111)</f>
        <v>221313M00115O24032911100</v>
      </c>
      <c r="C93" s="232" t="s">
        <v>152</v>
      </c>
      <c r="D93" s="232" t="s">
        <v>141</v>
      </c>
      <c r="E93" s="232" t="s">
        <v>327</v>
      </c>
      <c r="F93" s="232" t="s">
        <v>305</v>
      </c>
      <c r="G93" s="232"/>
      <c r="H93" s="234" t="str">
        <f t="shared" si="39"/>
        <v>2491</v>
      </c>
      <c r="I93" s="234" t="str">
        <f t="shared" si="40"/>
        <v>2</v>
      </c>
      <c r="J93" s="234" t="str">
        <f t="shared" si="41"/>
        <v>1</v>
      </c>
      <c r="K93" s="234" t="str">
        <f t="shared" si="44"/>
        <v>A7</v>
      </c>
      <c r="L93" s="233">
        <v>155000</v>
      </c>
      <c r="M93" s="233">
        <v>155000</v>
      </c>
      <c r="N93" s="248">
        <v>0</v>
      </c>
      <c r="O93" s="233">
        <v>0</v>
      </c>
      <c r="P93" s="233">
        <v>0</v>
      </c>
      <c r="Q93" s="233">
        <f t="shared" si="37"/>
        <v>0</v>
      </c>
      <c r="R93" s="233">
        <f t="shared" si="38"/>
        <v>0</v>
      </c>
      <c r="S93" s="227" t="s">
        <v>141</v>
      </c>
      <c r="T93" s="227" t="s">
        <v>161</v>
      </c>
      <c r="U93" s="227" t="s">
        <v>245</v>
      </c>
      <c r="V93" s="227"/>
      <c r="W93" s="228"/>
      <c r="X93" s="229" t="b">
        <f t="shared" si="32"/>
        <v>1</v>
      </c>
      <c r="Y93" s="229" t="b">
        <f t="shared" si="33"/>
        <v>0</v>
      </c>
      <c r="Z93" s="229" t="b">
        <f t="shared" si="34"/>
        <v>0</v>
      </c>
      <c r="AA93" s="229" t="b">
        <f t="shared" si="51"/>
        <v>1</v>
      </c>
      <c r="AB93" s="230" t="e">
        <f>#REF!-W93</f>
        <v>#REF!</v>
      </c>
      <c r="AE93" s="231">
        <f t="shared" si="36"/>
        <v>0</v>
      </c>
      <c r="AG93" s="236"/>
      <c r="AH93" s="231"/>
    </row>
    <row r="94" spans="1:34" s="229" customFormat="1" ht="15" x14ac:dyDescent="0.25">
      <c r="A94" s="196"/>
      <c r="B94" s="226" t="e">
        <f>+CONCATENATE(#REF!,#REF!,#REF!,#REF!)</f>
        <v>#REF!</v>
      </c>
      <c r="C94" s="232" t="s">
        <v>152</v>
      </c>
      <c r="D94" s="232" t="s">
        <v>295</v>
      </c>
      <c r="E94" s="232" t="s">
        <v>327</v>
      </c>
      <c r="F94" s="232" t="s">
        <v>305</v>
      </c>
      <c r="G94" s="232"/>
      <c r="H94" s="234" t="str">
        <f t="shared" si="39"/>
        <v>2491</v>
      </c>
      <c r="I94" s="234" t="str">
        <f t="shared" si="40"/>
        <v>2</v>
      </c>
      <c r="J94" s="234" t="str">
        <f t="shared" si="41"/>
        <v>1</v>
      </c>
      <c r="K94" s="234" t="str">
        <f t="shared" si="44"/>
        <v>A7</v>
      </c>
      <c r="L94" s="233">
        <v>400000</v>
      </c>
      <c r="M94" s="233">
        <v>400000</v>
      </c>
      <c r="N94" s="248">
        <v>0</v>
      </c>
      <c r="O94" s="233">
        <v>0</v>
      </c>
      <c r="P94" s="233">
        <v>0</v>
      </c>
      <c r="Q94" s="233">
        <f t="shared" si="37"/>
        <v>0</v>
      </c>
      <c r="R94" s="233">
        <f t="shared" si="38"/>
        <v>0</v>
      </c>
      <c r="S94" s="227" t="s">
        <v>170</v>
      </c>
      <c r="T94" s="227" t="s">
        <v>217</v>
      </c>
      <c r="U94" s="227" t="s">
        <v>245</v>
      </c>
      <c r="V94" s="227"/>
      <c r="W94" s="228"/>
      <c r="X94" s="229" t="b">
        <f t="shared" si="32"/>
        <v>0</v>
      </c>
      <c r="Y94" s="229" t="b">
        <f t="shared" si="33"/>
        <v>0</v>
      </c>
      <c r="Z94" s="229" t="b">
        <f t="shared" si="34"/>
        <v>0</v>
      </c>
      <c r="AA94" s="229" t="b">
        <f t="shared" si="51"/>
        <v>1</v>
      </c>
      <c r="AB94" s="230">
        <f>Q112-W94</f>
        <v>0</v>
      </c>
      <c r="AE94" s="231">
        <f t="shared" si="36"/>
        <v>0</v>
      </c>
      <c r="AG94" s="236"/>
      <c r="AH94" s="231"/>
    </row>
    <row r="95" spans="1:34" s="229" customFormat="1" ht="15" x14ac:dyDescent="0.25">
      <c r="A95" s="196"/>
      <c r="B95" s="226" t="e">
        <f>+CONCATENATE(#REF!,#REF!,#REF!,#REF!)</f>
        <v>#REF!</v>
      </c>
      <c r="C95" s="232" t="s">
        <v>152</v>
      </c>
      <c r="D95" s="232" t="s">
        <v>294</v>
      </c>
      <c r="E95" s="232" t="s">
        <v>327</v>
      </c>
      <c r="F95" s="232" t="s">
        <v>305</v>
      </c>
      <c r="G95" s="232"/>
      <c r="H95" s="234" t="str">
        <f t="shared" si="39"/>
        <v>2491</v>
      </c>
      <c r="I95" s="234" t="str">
        <f t="shared" si="40"/>
        <v>2</v>
      </c>
      <c r="J95" s="234" t="str">
        <f t="shared" si="41"/>
        <v>1</v>
      </c>
      <c r="K95" s="234" t="str">
        <f t="shared" si="44"/>
        <v>A7</v>
      </c>
      <c r="L95" s="233">
        <v>384238</v>
      </c>
      <c r="M95" s="233">
        <v>384238</v>
      </c>
      <c r="N95" s="248">
        <v>0</v>
      </c>
      <c r="O95" s="233">
        <v>0</v>
      </c>
      <c r="P95" s="233">
        <v>0</v>
      </c>
      <c r="Q95" s="233">
        <f t="shared" si="37"/>
        <v>0</v>
      </c>
      <c r="R95" s="233">
        <f t="shared" si="38"/>
        <v>0</v>
      </c>
      <c r="S95" s="227" t="s">
        <v>170</v>
      </c>
      <c r="T95" s="227" t="s">
        <v>159</v>
      </c>
      <c r="U95" s="227" t="s">
        <v>245</v>
      </c>
      <c r="V95" s="227"/>
      <c r="W95" s="228"/>
      <c r="X95" s="229" t="b">
        <f t="shared" si="32"/>
        <v>0</v>
      </c>
      <c r="Y95" s="229" t="b">
        <f t="shared" si="33"/>
        <v>0</v>
      </c>
      <c r="Z95" s="229" t="b">
        <f t="shared" si="34"/>
        <v>0</v>
      </c>
      <c r="AA95" s="229" t="b">
        <f t="shared" si="51"/>
        <v>1</v>
      </c>
      <c r="AB95" s="230" t="e">
        <f>#REF!-W95</f>
        <v>#REF!</v>
      </c>
      <c r="AE95" s="231">
        <f t="shared" si="36"/>
        <v>0</v>
      </c>
      <c r="AG95" s="236"/>
      <c r="AH95" s="231"/>
    </row>
    <row r="96" spans="1:34" s="229" customFormat="1" ht="15" x14ac:dyDescent="0.25">
      <c r="A96" s="196"/>
      <c r="B96" s="226" t="str">
        <f>+CONCATENATE(D112,E112,F112,G112)</f>
        <v>242218E18815O64032911100</v>
      </c>
      <c r="C96" s="232" t="s">
        <v>152</v>
      </c>
      <c r="D96" s="232" t="s">
        <v>294</v>
      </c>
      <c r="E96" s="232" t="s">
        <v>329</v>
      </c>
      <c r="F96" s="232" t="s">
        <v>305</v>
      </c>
      <c r="G96" s="232"/>
      <c r="H96" s="234" t="str">
        <f t="shared" si="39"/>
        <v>2491</v>
      </c>
      <c r="I96" s="234" t="str">
        <f t="shared" si="40"/>
        <v>2</v>
      </c>
      <c r="J96" s="234" t="str">
        <f t="shared" si="41"/>
        <v>1</v>
      </c>
      <c r="K96" s="234" t="str">
        <f t="shared" si="44"/>
        <v>A7</v>
      </c>
      <c r="L96" s="233">
        <v>220968</v>
      </c>
      <c r="M96" s="233">
        <v>220968</v>
      </c>
      <c r="N96" s="248">
        <v>0</v>
      </c>
      <c r="O96" s="233">
        <v>0</v>
      </c>
      <c r="P96" s="233">
        <v>0</v>
      </c>
      <c r="Q96" s="233">
        <f t="shared" si="37"/>
        <v>0</v>
      </c>
      <c r="R96" s="233">
        <f t="shared" si="38"/>
        <v>0</v>
      </c>
      <c r="S96" s="227" t="s">
        <v>155</v>
      </c>
      <c r="T96" s="227" t="s">
        <v>154</v>
      </c>
      <c r="U96" s="227" t="s">
        <v>245</v>
      </c>
      <c r="V96" s="227"/>
      <c r="W96" s="228"/>
      <c r="X96" s="229" t="b">
        <f t="shared" si="32"/>
        <v>0</v>
      </c>
      <c r="Y96" s="229" t="b">
        <f t="shared" si="33"/>
        <v>0</v>
      </c>
      <c r="Z96" s="229" t="b">
        <f t="shared" si="34"/>
        <v>0</v>
      </c>
      <c r="AA96" s="229" t="b">
        <f t="shared" si="51"/>
        <v>1</v>
      </c>
      <c r="AB96" s="230">
        <f>Q113-W96</f>
        <v>0</v>
      </c>
      <c r="AE96" s="231">
        <f t="shared" si="36"/>
        <v>0</v>
      </c>
      <c r="AG96" s="236"/>
      <c r="AH96" s="231"/>
    </row>
    <row r="97" spans="1:34" s="229" customFormat="1" ht="15" x14ac:dyDescent="0.25">
      <c r="A97" s="196"/>
      <c r="B97" s="226"/>
      <c r="C97" s="232" t="s">
        <v>152</v>
      </c>
      <c r="D97" s="232" t="s">
        <v>297</v>
      </c>
      <c r="E97" s="232" t="s">
        <v>327</v>
      </c>
      <c r="F97" s="232" t="s">
        <v>306</v>
      </c>
      <c r="G97" s="232"/>
      <c r="H97" s="234" t="str">
        <f t="shared" si="39"/>
        <v>2561</v>
      </c>
      <c r="I97" s="234" t="str">
        <f t="shared" si="40"/>
        <v>2</v>
      </c>
      <c r="J97" s="234" t="str">
        <f t="shared" si="41"/>
        <v>1</v>
      </c>
      <c r="K97" s="234" t="str">
        <f t="shared" si="44"/>
        <v>A7</v>
      </c>
      <c r="L97" s="233">
        <v>4415421</v>
      </c>
      <c r="M97" s="233">
        <v>4415421</v>
      </c>
      <c r="N97" s="248">
        <v>0</v>
      </c>
      <c r="O97" s="233">
        <v>0</v>
      </c>
      <c r="P97" s="233">
        <v>0</v>
      </c>
      <c r="Q97" s="233">
        <f t="shared" si="37"/>
        <v>0</v>
      </c>
      <c r="R97" s="233">
        <f t="shared" si="38"/>
        <v>0</v>
      </c>
      <c r="S97" s="227" t="s">
        <v>160</v>
      </c>
      <c r="T97" s="227" t="s">
        <v>171</v>
      </c>
      <c r="U97" s="227" t="s">
        <v>246</v>
      </c>
      <c r="V97" s="227"/>
      <c r="W97" s="228"/>
      <c r="X97" s="229" t="b">
        <f t="shared" si="32"/>
        <v>0</v>
      </c>
      <c r="Y97" s="229" t="b">
        <f t="shared" si="33"/>
        <v>0</v>
      </c>
      <c r="Z97" s="229" t="b">
        <f t="shared" si="34"/>
        <v>0</v>
      </c>
      <c r="AA97" s="229" t="b">
        <f t="shared" ref="AA97:AA101" si="52">+V97=G97</f>
        <v>1</v>
      </c>
      <c r="AB97" s="230"/>
      <c r="AE97" s="231">
        <f t="shared" si="36"/>
        <v>0</v>
      </c>
      <c r="AG97" s="236"/>
      <c r="AH97" s="231"/>
    </row>
    <row r="98" spans="1:34" s="229" customFormat="1" ht="15" x14ac:dyDescent="0.25">
      <c r="A98" s="196"/>
      <c r="B98" s="226"/>
      <c r="C98" s="232" t="s">
        <v>152</v>
      </c>
      <c r="D98" s="232" t="s">
        <v>290</v>
      </c>
      <c r="E98" s="232" t="s">
        <v>331</v>
      </c>
      <c r="F98" s="232" t="s">
        <v>306</v>
      </c>
      <c r="G98" s="232"/>
      <c r="H98" s="234" t="str">
        <f t="shared" si="39"/>
        <v>2561</v>
      </c>
      <c r="I98" s="234" t="str">
        <f t="shared" si="40"/>
        <v>2</v>
      </c>
      <c r="J98" s="234" t="str">
        <f t="shared" si="41"/>
        <v>1</v>
      </c>
      <c r="K98" s="234" t="str">
        <f t="shared" si="44"/>
        <v>A7</v>
      </c>
      <c r="L98" s="233">
        <v>1360920</v>
      </c>
      <c r="M98" s="233">
        <v>1360920</v>
      </c>
      <c r="N98" s="248">
        <v>0</v>
      </c>
      <c r="O98" s="233">
        <v>0</v>
      </c>
      <c r="P98" s="233">
        <v>0</v>
      </c>
      <c r="Q98" s="233">
        <f t="shared" si="37"/>
        <v>0</v>
      </c>
      <c r="R98" s="233">
        <f t="shared" si="38"/>
        <v>0</v>
      </c>
      <c r="S98" s="227" t="s">
        <v>149</v>
      </c>
      <c r="T98" s="227" t="s">
        <v>169</v>
      </c>
      <c r="U98" s="227" t="s">
        <v>246</v>
      </c>
      <c r="V98" s="227"/>
      <c r="W98" s="228"/>
      <c r="X98" s="229" t="b">
        <f t="shared" si="32"/>
        <v>0</v>
      </c>
      <c r="Y98" s="229" t="b">
        <f t="shared" si="33"/>
        <v>0</v>
      </c>
      <c r="Z98" s="229" t="b">
        <f t="shared" si="34"/>
        <v>0</v>
      </c>
      <c r="AA98" s="229" t="b">
        <f t="shared" si="52"/>
        <v>1</v>
      </c>
      <c r="AB98" s="230"/>
      <c r="AE98" s="231">
        <f t="shared" si="36"/>
        <v>0</v>
      </c>
      <c r="AG98" s="236"/>
      <c r="AH98" s="231"/>
    </row>
    <row r="99" spans="1:34" s="229" customFormat="1" ht="15" x14ac:dyDescent="0.25">
      <c r="A99" s="196"/>
      <c r="B99" s="226" t="e">
        <f>+CONCATENATE(#REF!,#REF!,#REF!,#REF!)</f>
        <v>#REF!</v>
      </c>
      <c r="C99" s="232" t="s">
        <v>152</v>
      </c>
      <c r="D99" s="232" t="s">
        <v>141</v>
      </c>
      <c r="E99" s="232" t="s">
        <v>327</v>
      </c>
      <c r="F99" s="232" t="s">
        <v>307</v>
      </c>
      <c r="G99" s="232"/>
      <c r="H99" s="234" t="str">
        <f t="shared" si="39"/>
        <v>2911</v>
      </c>
      <c r="I99" s="234" t="str">
        <f t="shared" si="40"/>
        <v>2</v>
      </c>
      <c r="J99" s="234" t="str">
        <f t="shared" si="41"/>
        <v>1</v>
      </c>
      <c r="K99" s="234" t="str">
        <f t="shared" si="44"/>
        <v>A7</v>
      </c>
      <c r="L99" s="233">
        <v>300000</v>
      </c>
      <c r="M99" s="233">
        <v>300000</v>
      </c>
      <c r="N99" s="248">
        <v>0</v>
      </c>
      <c r="O99" s="233">
        <v>0</v>
      </c>
      <c r="P99" s="233">
        <v>0</v>
      </c>
      <c r="Q99" s="233">
        <f t="shared" si="37"/>
        <v>0</v>
      </c>
      <c r="R99" s="233">
        <f t="shared" si="38"/>
        <v>0</v>
      </c>
      <c r="S99" s="227" t="s">
        <v>147</v>
      </c>
      <c r="T99" s="227" t="s">
        <v>159</v>
      </c>
      <c r="U99" s="227" t="s">
        <v>246</v>
      </c>
      <c r="V99" s="227"/>
      <c r="W99" s="228"/>
      <c r="X99" s="229" t="b">
        <f t="shared" si="32"/>
        <v>0</v>
      </c>
      <c r="Y99" s="229" t="b">
        <f t="shared" si="33"/>
        <v>0</v>
      </c>
      <c r="Z99" s="229" t="b">
        <f t="shared" si="34"/>
        <v>0</v>
      </c>
      <c r="AA99" s="229" t="b">
        <f t="shared" si="52"/>
        <v>1</v>
      </c>
      <c r="AB99" s="230">
        <f>Q115-W99</f>
        <v>0</v>
      </c>
      <c r="AE99" s="231">
        <f t="shared" si="36"/>
        <v>0</v>
      </c>
      <c r="AG99" s="236"/>
      <c r="AH99" s="231"/>
    </row>
    <row r="100" spans="1:34" s="229" customFormat="1" ht="15" x14ac:dyDescent="0.25">
      <c r="A100" s="196"/>
      <c r="B100" s="226" t="str">
        <f>+CONCATENATE(D113,E113,F113,G113)</f>
        <v>242218E18815OG4032911100</v>
      </c>
      <c r="C100" s="232" t="s">
        <v>152</v>
      </c>
      <c r="D100" s="232" t="s">
        <v>290</v>
      </c>
      <c r="E100" s="232" t="s">
        <v>331</v>
      </c>
      <c r="F100" s="232" t="s">
        <v>307</v>
      </c>
      <c r="G100" s="232"/>
      <c r="H100" s="234" t="str">
        <f t="shared" si="39"/>
        <v>2911</v>
      </c>
      <c r="I100" s="234" t="str">
        <f t="shared" si="40"/>
        <v>2</v>
      </c>
      <c r="J100" s="234" t="str">
        <f t="shared" si="41"/>
        <v>1</v>
      </c>
      <c r="K100" s="234" t="str">
        <f t="shared" si="44"/>
        <v>A7</v>
      </c>
      <c r="L100" s="233">
        <v>3000000</v>
      </c>
      <c r="M100" s="233">
        <v>3000000</v>
      </c>
      <c r="N100" s="248">
        <v>0</v>
      </c>
      <c r="O100" s="233">
        <v>0</v>
      </c>
      <c r="P100" s="233">
        <v>0</v>
      </c>
      <c r="Q100" s="233">
        <f t="shared" si="37"/>
        <v>0</v>
      </c>
      <c r="R100" s="233">
        <f t="shared" si="38"/>
        <v>0</v>
      </c>
      <c r="S100" s="227" t="s">
        <v>148</v>
      </c>
      <c r="T100" s="227" t="s">
        <v>159</v>
      </c>
      <c r="U100" s="227" t="s">
        <v>246</v>
      </c>
      <c r="V100" s="227"/>
      <c r="W100" s="228"/>
      <c r="X100" s="229" t="b">
        <f t="shared" si="32"/>
        <v>0</v>
      </c>
      <c r="Y100" s="229" t="b">
        <f t="shared" si="33"/>
        <v>0</v>
      </c>
      <c r="Z100" s="229" t="b">
        <f t="shared" si="34"/>
        <v>0</v>
      </c>
      <c r="AA100" s="229" t="b">
        <f t="shared" si="52"/>
        <v>1</v>
      </c>
      <c r="AB100" s="230">
        <f>Q116-W100</f>
        <v>0</v>
      </c>
      <c r="AE100" s="231">
        <f t="shared" si="36"/>
        <v>0</v>
      </c>
      <c r="AG100" s="236"/>
      <c r="AH100" s="231"/>
    </row>
    <row r="101" spans="1:34" s="229" customFormat="1" ht="15" x14ac:dyDescent="0.25">
      <c r="A101" s="196"/>
      <c r="B101" s="226" t="str">
        <f>+CONCATENATE(D115,E115,F115,G115)</f>
        <v>221313M00115O24033411100</v>
      </c>
      <c r="C101" s="232" t="s">
        <v>152</v>
      </c>
      <c r="D101" s="232" t="s">
        <v>141</v>
      </c>
      <c r="E101" s="232" t="s">
        <v>327</v>
      </c>
      <c r="F101" s="232" t="s">
        <v>308</v>
      </c>
      <c r="G101" s="232"/>
      <c r="H101" s="234" t="str">
        <f t="shared" si="39"/>
        <v>2981</v>
      </c>
      <c r="I101" s="234" t="str">
        <f t="shared" si="40"/>
        <v>2</v>
      </c>
      <c r="J101" s="234" t="str">
        <f t="shared" si="41"/>
        <v>1</v>
      </c>
      <c r="K101" s="234" t="str">
        <f t="shared" si="44"/>
        <v>A7</v>
      </c>
      <c r="L101" s="233">
        <v>150000</v>
      </c>
      <c r="M101" s="233">
        <v>150000</v>
      </c>
      <c r="N101" s="248">
        <v>0</v>
      </c>
      <c r="O101" s="233">
        <v>0</v>
      </c>
      <c r="P101" s="233">
        <v>0</v>
      </c>
      <c r="Q101" s="233">
        <f t="shared" si="37"/>
        <v>0</v>
      </c>
      <c r="R101" s="233">
        <f t="shared" si="38"/>
        <v>0</v>
      </c>
      <c r="S101" s="227" t="s">
        <v>153</v>
      </c>
      <c r="T101" s="227" t="s">
        <v>154</v>
      </c>
      <c r="U101" s="227" t="s">
        <v>247</v>
      </c>
      <c r="V101" s="227"/>
      <c r="W101" s="228"/>
      <c r="X101" s="229" t="b">
        <f t="shared" si="32"/>
        <v>0</v>
      </c>
      <c r="Y101" s="229" t="b">
        <f t="shared" si="33"/>
        <v>0</v>
      </c>
      <c r="Z101" s="229" t="b">
        <f t="shared" si="34"/>
        <v>0</v>
      </c>
      <c r="AA101" s="229" t="b">
        <f t="shared" si="52"/>
        <v>1</v>
      </c>
      <c r="AB101" s="230">
        <f>Q118-W101</f>
        <v>0</v>
      </c>
      <c r="AE101" s="231">
        <f t="shared" si="36"/>
        <v>0</v>
      </c>
      <c r="AG101" s="236"/>
      <c r="AH101" s="231"/>
    </row>
    <row r="102" spans="1:34" s="229" customFormat="1" ht="15" x14ac:dyDescent="0.25">
      <c r="A102" s="196"/>
      <c r="B102" s="226"/>
      <c r="C102" s="232" t="s">
        <v>152</v>
      </c>
      <c r="D102" s="232" t="s">
        <v>290</v>
      </c>
      <c r="E102" s="232" t="s">
        <v>333</v>
      </c>
      <c r="F102" s="232" t="s">
        <v>308</v>
      </c>
      <c r="G102" s="232"/>
      <c r="H102" s="234" t="str">
        <f t="shared" si="39"/>
        <v>2981</v>
      </c>
      <c r="I102" s="234" t="str">
        <f t="shared" si="40"/>
        <v>2</v>
      </c>
      <c r="J102" s="234" t="str">
        <f t="shared" si="41"/>
        <v>1</v>
      </c>
      <c r="K102" s="234" t="str">
        <f t="shared" si="44"/>
        <v>A7</v>
      </c>
      <c r="L102" s="233">
        <v>1445370</v>
      </c>
      <c r="M102" s="233">
        <v>1445370</v>
      </c>
      <c r="N102" s="248">
        <v>0</v>
      </c>
      <c r="O102" s="233">
        <v>0</v>
      </c>
      <c r="P102" s="233">
        <v>0</v>
      </c>
      <c r="Q102" s="233">
        <f t="shared" si="37"/>
        <v>0</v>
      </c>
      <c r="R102" s="233">
        <f t="shared" si="38"/>
        <v>0</v>
      </c>
      <c r="S102" s="227" t="s">
        <v>153</v>
      </c>
      <c r="T102" s="227" t="s">
        <v>286</v>
      </c>
      <c r="U102" s="227" t="s">
        <v>247</v>
      </c>
      <c r="V102" s="227"/>
      <c r="W102" s="228"/>
      <c r="X102" s="229" t="b">
        <f t="shared" si="32"/>
        <v>0</v>
      </c>
      <c r="Y102" s="229" t="b">
        <f t="shared" si="33"/>
        <v>0</v>
      </c>
      <c r="Z102" s="229" t="b">
        <f t="shared" si="34"/>
        <v>0</v>
      </c>
      <c r="AA102" s="229" t="b">
        <f t="shared" ref="AA102:AA103" si="53">+V102=G102</f>
        <v>1</v>
      </c>
      <c r="AB102" s="230"/>
      <c r="AE102" s="231">
        <f t="shared" si="36"/>
        <v>0</v>
      </c>
      <c r="AG102" s="236"/>
      <c r="AH102" s="231"/>
    </row>
    <row r="103" spans="1:34" s="229" customFormat="1" ht="15" x14ac:dyDescent="0.25">
      <c r="A103" s="196"/>
      <c r="B103" s="226" t="str">
        <f>+CONCATENATE(D116,E116,F116,G116)</f>
        <v>311102F03715O44033411100</v>
      </c>
      <c r="C103" s="232" t="s">
        <v>152</v>
      </c>
      <c r="D103" s="232" t="s">
        <v>295</v>
      </c>
      <c r="E103" s="232" t="s">
        <v>327</v>
      </c>
      <c r="F103" s="232" t="s">
        <v>309</v>
      </c>
      <c r="G103" s="232"/>
      <c r="H103" s="234" t="str">
        <f t="shared" si="39"/>
        <v>3121</v>
      </c>
      <c r="I103" s="234" t="str">
        <f t="shared" si="40"/>
        <v>1</v>
      </c>
      <c r="J103" s="234" t="str">
        <f t="shared" si="41"/>
        <v>1</v>
      </c>
      <c r="K103" s="234" t="str">
        <f t="shared" si="44"/>
        <v>00</v>
      </c>
      <c r="L103" s="233">
        <v>3300000</v>
      </c>
      <c r="M103" s="233">
        <v>3300000</v>
      </c>
      <c r="N103" s="248">
        <v>0</v>
      </c>
      <c r="O103" s="233">
        <v>0</v>
      </c>
      <c r="P103" s="233">
        <v>0</v>
      </c>
      <c r="Q103" s="233">
        <f t="shared" si="37"/>
        <v>0</v>
      </c>
      <c r="R103" s="233">
        <f t="shared" si="38"/>
        <v>0</v>
      </c>
      <c r="S103" s="227" t="s">
        <v>140</v>
      </c>
      <c r="T103" s="227" t="s">
        <v>161</v>
      </c>
      <c r="U103" s="227" t="s">
        <v>247</v>
      </c>
      <c r="V103" s="227"/>
      <c r="W103" s="228"/>
      <c r="X103" s="229" t="b">
        <f t="shared" si="32"/>
        <v>0</v>
      </c>
      <c r="Y103" s="229" t="b">
        <f t="shared" si="33"/>
        <v>0</v>
      </c>
      <c r="Z103" s="229" t="b">
        <f t="shared" si="34"/>
        <v>0</v>
      </c>
      <c r="AA103" s="229" t="b">
        <f t="shared" si="53"/>
        <v>1</v>
      </c>
      <c r="AB103" s="230">
        <f>Q119-W103</f>
        <v>0</v>
      </c>
      <c r="AE103" s="231">
        <f t="shared" si="36"/>
        <v>0</v>
      </c>
      <c r="AG103" s="236"/>
      <c r="AH103" s="231"/>
    </row>
    <row r="104" spans="1:34" s="229" customFormat="1" ht="15" x14ac:dyDescent="0.25">
      <c r="A104" s="196"/>
      <c r="B104" s="226" t="str">
        <f>+CONCATENATE(D118,E118,F118,G118)</f>
        <v>221313M00115O24033621100</v>
      </c>
      <c r="C104" s="232" t="s">
        <v>152</v>
      </c>
      <c r="D104" s="232" t="s">
        <v>290</v>
      </c>
      <c r="E104" s="232" t="s">
        <v>329</v>
      </c>
      <c r="F104" s="232" t="s">
        <v>266</v>
      </c>
      <c r="G104" s="232"/>
      <c r="H104" s="234" t="str">
        <f t="shared" si="39"/>
        <v>3132</v>
      </c>
      <c r="I104" s="234" t="str">
        <f t="shared" si="40"/>
        <v>1</v>
      </c>
      <c r="J104" s="234" t="str">
        <f t="shared" si="41"/>
        <v>1</v>
      </c>
      <c r="K104" s="234" t="str">
        <f t="shared" si="44"/>
        <v>00</v>
      </c>
      <c r="L104" s="233">
        <v>145000</v>
      </c>
      <c r="M104" s="233">
        <v>145000</v>
      </c>
      <c r="N104" s="248">
        <v>0</v>
      </c>
      <c r="O104" s="233">
        <v>0</v>
      </c>
      <c r="P104" s="233">
        <v>0</v>
      </c>
      <c r="Q104" s="233">
        <f t="shared" si="37"/>
        <v>0</v>
      </c>
      <c r="R104" s="233">
        <f t="shared" si="38"/>
        <v>0</v>
      </c>
      <c r="S104" s="227" t="s">
        <v>155</v>
      </c>
      <c r="T104" s="227" t="s">
        <v>154</v>
      </c>
      <c r="U104" s="227" t="s">
        <v>247</v>
      </c>
      <c r="V104" s="227"/>
      <c r="W104" s="228"/>
      <c r="X104" s="229" t="b">
        <f t="shared" si="32"/>
        <v>0</v>
      </c>
      <c r="Y104" s="229" t="b">
        <f t="shared" si="33"/>
        <v>0</v>
      </c>
      <c r="Z104" s="229" t="b">
        <f t="shared" si="34"/>
        <v>0</v>
      </c>
      <c r="AA104" s="229" t="b">
        <f t="shared" ref="AA104:AA107" si="54">+V104=G104</f>
        <v>1</v>
      </c>
      <c r="AB104" s="230">
        <f>Q120-W104</f>
        <v>0</v>
      </c>
      <c r="AE104" s="231">
        <f t="shared" si="36"/>
        <v>0</v>
      </c>
      <c r="AG104" s="236"/>
      <c r="AH104" s="231"/>
    </row>
    <row r="105" spans="1:34" s="229" customFormat="1" ht="15" x14ac:dyDescent="0.25">
      <c r="A105" s="196"/>
      <c r="B105" s="226" t="str">
        <f>+CONCATENATE(D119,E119,F119,G119)</f>
        <v>221313M00115OG4033621100</v>
      </c>
      <c r="C105" s="232" t="s">
        <v>152</v>
      </c>
      <c r="D105" s="232" t="s">
        <v>295</v>
      </c>
      <c r="E105" s="232" t="s">
        <v>327</v>
      </c>
      <c r="F105" s="232" t="s">
        <v>336</v>
      </c>
      <c r="G105" s="232"/>
      <c r="H105" s="234" t="str">
        <f t="shared" si="39"/>
        <v>3141</v>
      </c>
      <c r="I105" s="234" t="str">
        <f t="shared" si="40"/>
        <v>1</v>
      </c>
      <c r="J105" s="234" t="str">
        <f t="shared" si="41"/>
        <v>1</v>
      </c>
      <c r="K105" s="234" t="str">
        <f t="shared" si="44"/>
        <v>00</v>
      </c>
      <c r="L105" s="233">
        <v>1000000</v>
      </c>
      <c r="M105" s="233">
        <v>1000000</v>
      </c>
      <c r="N105" s="248">
        <v>0</v>
      </c>
      <c r="O105" s="233">
        <v>0</v>
      </c>
      <c r="P105" s="233">
        <v>0</v>
      </c>
      <c r="Q105" s="233">
        <f t="shared" si="37"/>
        <v>0</v>
      </c>
      <c r="R105" s="233">
        <f t="shared" si="38"/>
        <v>0</v>
      </c>
      <c r="S105" s="227" t="s">
        <v>162</v>
      </c>
      <c r="T105" s="227" t="s">
        <v>161</v>
      </c>
      <c r="U105" s="227" t="s">
        <v>247</v>
      </c>
      <c r="V105" s="227"/>
      <c r="W105" s="228"/>
      <c r="X105" s="229" t="b">
        <f t="shared" si="32"/>
        <v>0</v>
      </c>
      <c r="Y105" s="229" t="b">
        <f t="shared" si="33"/>
        <v>0</v>
      </c>
      <c r="Z105" s="229" t="b">
        <f t="shared" si="34"/>
        <v>0</v>
      </c>
      <c r="AA105" s="229" t="b">
        <f t="shared" si="54"/>
        <v>1</v>
      </c>
      <c r="AB105" s="230" t="e">
        <f>#REF!-W105</f>
        <v>#REF!</v>
      </c>
      <c r="AE105" s="231">
        <f t="shared" si="36"/>
        <v>0</v>
      </c>
      <c r="AG105" s="236"/>
      <c r="AH105" s="231"/>
    </row>
    <row r="106" spans="1:34" s="229" customFormat="1" ht="15" x14ac:dyDescent="0.25">
      <c r="A106" s="196"/>
      <c r="B106" s="226" t="str">
        <f>+CONCATENATE(D120,E120,F120,G120)</f>
        <v>263320E19815OG4033621100</v>
      </c>
      <c r="C106" s="232" t="s">
        <v>152</v>
      </c>
      <c r="D106" s="232" t="s">
        <v>295</v>
      </c>
      <c r="E106" s="232" t="s">
        <v>327</v>
      </c>
      <c r="F106" s="232" t="s">
        <v>310</v>
      </c>
      <c r="G106" s="232"/>
      <c r="H106" s="234" t="str">
        <f t="shared" si="39"/>
        <v>3161</v>
      </c>
      <c r="I106" s="234" t="str">
        <f t="shared" si="40"/>
        <v>1</v>
      </c>
      <c r="J106" s="234" t="str">
        <f t="shared" si="41"/>
        <v>1</v>
      </c>
      <c r="K106" s="234" t="str">
        <f t="shared" si="44"/>
        <v>00</v>
      </c>
      <c r="L106" s="233">
        <v>75787</v>
      </c>
      <c r="M106" s="233">
        <v>75787</v>
      </c>
      <c r="N106" s="248">
        <v>0</v>
      </c>
      <c r="O106" s="233">
        <v>0</v>
      </c>
      <c r="P106" s="233">
        <v>0</v>
      </c>
      <c r="Q106" s="233">
        <f t="shared" si="37"/>
        <v>0</v>
      </c>
      <c r="R106" s="233">
        <f t="shared" si="38"/>
        <v>0</v>
      </c>
      <c r="S106" s="227" t="s">
        <v>147</v>
      </c>
      <c r="T106" s="227" t="s">
        <v>161</v>
      </c>
      <c r="U106" s="227" t="s">
        <v>248</v>
      </c>
      <c r="V106" s="227"/>
      <c r="W106" s="228"/>
      <c r="X106" s="229" t="b">
        <f t="shared" si="32"/>
        <v>0</v>
      </c>
      <c r="Y106" s="229" t="b">
        <f t="shared" si="33"/>
        <v>0</v>
      </c>
      <c r="Z106" s="229" t="b">
        <f t="shared" si="34"/>
        <v>0</v>
      </c>
      <c r="AA106" s="229" t="b">
        <f t="shared" si="54"/>
        <v>1</v>
      </c>
      <c r="AB106" s="230">
        <f>Q121-W106</f>
        <v>0</v>
      </c>
      <c r="AE106" s="231">
        <f t="shared" si="36"/>
        <v>0</v>
      </c>
      <c r="AG106" s="236"/>
      <c r="AH106" s="231"/>
    </row>
    <row r="107" spans="1:34" s="229" customFormat="1" ht="15" x14ac:dyDescent="0.25">
      <c r="A107" s="196"/>
      <c r="B107" s="226" t="str">
        <f>+CONCATENATE(D122,E122,F122,G122)</f>
        <v>221063E20015O44033711100</v>
      </c>
      <c r="C107" s="232" t="s">
        <v>152</v>
      </c>
      <c r="D107" s="232" t="s">
        <v>295</v>
      </c>
      <c r="E107" s="232" t="s">
        <v>327</v>
      </c>
      <c r="F107" s="232" t="s">
        <v>337</v>
      </c>
      <c r="G107" s="232"/>
      <c r="H107" s="234" t="str">
        <f t="shared" si="39"/>
        <v>3171</v>
      </c>
      <c r="I107" s="234" t="str">
        <f t="shared" si="40"/>
        <v>1</v>
      </c>
      <c r="J107" s="234" t="str">
        <f t="shared" si="41"/>
        <v>1</v>
      </c>
      <c r="K107" s="234" t="str">
        <f t="shared" si="44"/>
        <v>00</v>
      </c>
      <c r="L107" s="233">
        <v>1300000</v>
      </c>
      <c r="M107" s="233">
        <v>1300000</v>
      </c>
      <c r="N107" s="248">
        <v>0</v>
      </c>
      <c r="O107" s="233">
        <v>0</v>
      </c>
      <c r="P107" s="233">
        <v>0</v>
      </c>
      <c r="Q107" s="233">
        <f t="shared" si="37"/>
        <v>0</v>
      </c>
      <c r="R107" s="233">
        <f t="shared" si="38"/>
        <v>0</v>
      </c>
      <c r="S107" s="227" t="s">
        <v>141</v>
      </c>
      <c r="T107" s="227" t="s">
        <v>161</v>
      </c>
      <c r="U107" s="227" t="s">
        <v>249</v>
      </c>
      <c r="V107" s="227"/>
      <c r="W107" s="228"/>
      <c r="X107" s="229" t="b">
        <f t="shared" si="32"/>
        <v>0</v>
      </c>
      <c r="Y107" s="229" t="b">
        <f t="shared" si="33"/>
        <v>0</v>
      </c>
      <c r="Z107" s="229" t="b">
        <f t="shared" si="34"/>
        <v>0</v>
      </c>
      <c r="AA107" s="229" t="b">
        <f t="shared" si="54"/>
        <v>1</v>
      </c>
      <c r="AB107" s="230">
        <f>Q132-W107</f>
        <v>0</v>
      </c>
      <c r="AE107" s="231">
        <f t="shared" si="36"/>
        <v>0</v>
      </c>
      <c r="AG107" s="236"/>
      <c r="AH107" s="231"/>
    </row>
    <row r="108" spans="1:34" s="229" customFormat="1" ht="15" x14ac:dyDescent="0.25">
      <c r="A108" s="196"/>
      <c r="B108" s="226"/>
      <c r="C108" s="232" t="s">
        <v>152</v>
      </c>
      <c r="D108" s="232" t="s">
        <v>295</v>
      </c>
      <c r="E108" s="232" t="s">
        <v>327</v>
      </c>
      <c r="F108" s="232" t="s">
        <v>267</v>
      </c>
      <c r="G108" s="232"/>
      <c r="H108" s="234" t="str">
        <f t="shared" si="39"/>
        <v>3221</v>
      </c>
      <c r="I108" s="234" t="str">
        <f t="shared" si="40"/>
        <v>1</v>
      </c>
      <c r="J108" s="234" t="str">
        <f t="shared" si="41"/>
        <v>1</v>
      </c>
      <c r="K108" s="234" t="str">
        <f t="shared" si="44"/>
        <v>00</v>
      </c>
      <c r="L108" s="233">
        <v>7500000</v>
      </c>
      <c r="M108" s="233">
        <v>7500000</v>
      </c>
      <c r="N108" s="248">
        <v>0</v>
      </c>
      <c r="O108" s="233">
        <v>0</v>
      </c>
      <c r="P108" s="233">
        <v>0</v>
      </c>
      <c r="Q108" s="233">
        <f t="shared" si="37"/>
        <v>0</v>
      </c>
      <c r="R108" s="233">
        <f t="shared" si="38"/>
        <v>0</v>
      </c>
      <c r="S108" s="227" t="s">
        <v>160</v>
      </c>
      <c r="T108" s="227" t="s">
        <v>154</v>
      </c>
      <c r="U108" s="227" t="s">
        <v>249</v>
      </c>
      <c r="V108" s="227"/>
      <c r="W108" s="228"/>
      <c r="X108" s="229" t="b">
        <f t="shared" si="32"/>
        <v>0</v>
      </c>
      <c r="Y108" s="229" t="b">
        <f t="shared" si="33"/>
        <v>0</v>
      </c>
      <c r="Z108" s="229" t="b">
        <f t="shared" si="34"/>
        <v>0</v>
      </c>
      <c r="AA108" s="229" t="b">
        <f t="shared" ref="AA108:AA109" si="55">+V108=G108</f>
        <v>1</v>
      </c>
      <c r="AB108" s="230"/>
      <c r="AE108" s="231">
        <f t="shared" si="36"/>
        <v>0</v>
      </c>
      <c r="AG108" s="236"/>
      <c r="AH108" s="231"/>
    </row>
    <row r="109" spans="1:34" s="229" customFormat="1" ht="15" x14ac:dyDescent="0.25">
      <c r="A109" s="196"/>
      <c r="B109" s="226" t="e">
        <f>+CONCATENATE(#REF!,#REF!,#REF!,#REF!)</f>
        <v>#REF!</v>
      </c>
      <c r="C109" s="232" t="s">
        <v>152</v>
      </c>
      <c r="D109" s="232" t="s">
        <v>290</v>
      </c>
      <c r="E109" s="232" t="s">
        <v>327</v>
      </c>
      <c r="F109" s="232" t="s">
        <v>338</v>
      </c>
      <c r="G109" s="232"/>
      <c r="H109" s="234" t="str">
        <f t="shared" si="39"/>
        <v>3252</v>
      </c>
      <c r="I109" s="234" t="str">
        <f t="shared" si="40"/>
        <v>1</v>
      </c>
      <c r="J109" s="234" t="str">
        <f t="shared" si="41"/>
        <v>1</v>
      </c>
      <c r="K109" s="234" t="str">
        <f t="shared" si="44"/>
        <v>00</v>
      </c>
      <c r="L109" s="233">
        <v>72249973</v>
      </c>
      <c r="M109" s="233">
        <v>72249973</v>
      </c>
      <c r="N109" s="248">
        <v>0</v>
      </c>
      <c r="O109" s="233">
        <v>0</v>
      </c>
      <c r="P109" s="233">
        <v>0</v>
      </c>
      <c r="Q109" s="233">
        <f t="shared" si="37"/>
        <v>0</v>
      </c>
      <c r="R109" s="233">
        <f t="shared" si="38"/>
        <v>0</v>
      </c>
      <c r="S109" s="227" t="s">
        <v>160</v>
      </c>
      <c r="T109" s="227" t="s">
        <v>161</v>
      </c>
      <c r="U109" s="227" t="s">
        <v>249</v>
      </c>
      <c r="V109" s="227"/>
      <c r="W109" s="228"/>
      <c r="X109" s="229" t="b">
        <f t="shared" si="32"/>
        <v>0</v>
      </c>
      <c r="Y109" s="229" t="b">
        <f t="shared" si="33"/>
        <v>0</v>
      </c>
      <c r="Z109" s="229" t="b">
        <f t="shared" si="34"/>
        <v>0</v>
      </c>
      <c r="AA109" s="229" t="b">
        <f t="shared" si="55"/>
        <v>1</v>
      </c>
      <c r="AB109" s="230" t="e">
        <f>#REF!-W109</f>
        <v>#REF!</v>
      </c>
      <c r="AE109" s="231">
        <f t="shared" si="36"/>
        <v>0</v>
      </c>
      <c r="AG109" s="236"/>
      <c r="AH109" s="231"/>
    </row>
    <row r="110" spans="1:34" s="229" customFormat="1" ht="15" x14ac:dyDescent="0.25">
      <c r="A110" s="196"/>
      <c r="B110" s="226" t="str">
        <f>+CONCATENATE(D132,E132,F132,G132)</f>
        <v>221313M00115O24035212100</v>
      </c>
      <c r="C110" s="232" t="s">
        <v>152</v>
      </c>
      <c r="D110" s="232" t="s">
        <v>295</v>
      </c>
      <c r="E110" s="232" t="s">
        <v>327</v>
      </c>
      <c r="F110" s="232" t="s">
        <v>281</v>
      </c>
      <c r="G110" s="232"/>
      <c r="H110" s="234" t="str">
        <f t="shared" si="39"/>
        <v>3253</v>
      </c>
      <c r="I110" s="234" t="str">
        <f t="shared" si="40"/>
        <v>1</v>
      </c>
      <c r="J110" s="234" t="str">
        <f t="shared" si="41"/>
        <v>1</v>
      </c>
      <c r="K110" s="234" t="str">
        <f t="shared" si="44"/>
        <v>00</v>
      </c>
      <c r="L110" s="233">
        <v>2500000</v>
      </c>
      <c r="M110" s="233">
        <v>2500000</v>
      </c>
      <c r="N110" s="248">
        <v>0</v>
      </c>
      <c r="O110" s="233">
        <v>0</v>
      </c>
      <c r="P110" s="233">
        <v>0</v>
      </c>
      <c r="Q110" s="233">
        <f t="shared" si="37"/>
        <v>0</v>
      </c>
      <c r="R110" s="233">
        <f t="shared" si="38"/>
        <v>0</v>
      </c>
      <c r="S110" s="227" t="s">
        <v>170</v>
      </c>
      <c r="T110" s="227" t="s">
        <v>217</v>
      </c>
      <c r="U110" s="227" t="s">
        <v>249</v>
      </c>
      <c r="V110" s="227"/>
      <c r="W110" s="228"/>
      <c r="X110" s="229" t="b">
        <f t="shared" si="32"/>
        <v>0</v>
      </c>
      <c r="Y110" s="229" t="b">
        <f t="shared" si="33"/>
        <v>0</v>
      </c>
      <c r="Z110" s="229" t="b">
        <f t="shared" si="34"/>
        <v>0</v>
      </c>
      <c r="AA110" s="229" t="b">
        <f t="shared" ref="AA110:AA113" si="56">+V110=G110</f>
        <v>1</v>
      </c>
      <c r="AB110" s="230">
        <f>Q133-W110</f>
        <v>0</v>
      </c>
      <c r="AE110" s="231">
        <f t="shared" si="36"/>
        <v>0</v>
      </c>
      <c r="AG110" s="236"/>
      <c r="AH110" s="231"/>
    </row>
    <row r="111" spans="1:34" s="229" customFormat="1" ht="15" x14ac:dyDescent="0.25">
      <c r="A111" s="196"/>
      <c r="B111" s="226" t="e">
        <f>+CONCATENATE(#REF!,#REF!,#REF!,#REF!)</f>
        <v>#REF!</v>
      </c>
      <c r="C111" s="232" t="s">
        <v>152</v>
      </c>
      <c r="D111" s="232" t="s">
        <v>295</v>
      </c>
      <c r="E111" s="232" t="s">
        <v>327</v>
      </c>
      <c r="F111" s="232" t="s">
        <v>268</v>
      </c>
      <c r="G111" s="232"/>
      <c r="H111" s="234" t="str">
        <f t="shared" si="39"/>
        <v>3291</v>
      </c>
      <c r="I111" s="234" t="str">
        <f t="shared" si="40"/>
        <v>1</v>
      </c>
      <c r="J111" s="234" t="str">
        <f t="shared" si="41"/>
        <v>1</v>
      </c>
      <c r="K111" s="234" t="str">
        <f t="shared" si="44"/>
        <v>00</v>
      </c>
      <c r="L111" s="233">
        <v>12500000</v>
      </c>
      <c r="M111" s="233">
        <v>12500000</v>
      </c>
      <c r="N111" s="248">
        <v>0</v>
      </c>
      <c r="O111" s="233">
        <v>0</v>
      </c>
      <c r="P111" s="233">
        <v>0</v>
      </c>
      <c r="Q111" s="233">
        <f t="shared" si="37"/>
        <v>0</v>
      </c>
      <c r="R111" s="233">
        <f t="shared" si="38"/>
        <v>0</v>
      </c>
      <c r="S111" s="227" t="s">
        <v>170</v>
      </c>
      <c r="T111" s="227" t="s">
        <v>161</v>
      </c>
      <c r="U111" s="227" t="s">
        <v>249</v>
      </c>
      <c r="V111" s="227"/>
      <c r="W111" s="228"/>
      <c r="X111" s="229" t="b">
        <f t="shared" si="32"/>
        <v>0</v>
      </c>
      <c r="Y111" s="229" t="b">
        <f t="shared" si="33"/>
        <v>0</v>
      </c>
      <c r="Z111" s="229" t="b">
        <f t="shared" si="34"/>
        <v>0</v>
      </c>
      <c r="AA111" s="229" t="b">
        <f t="shared" si="56"/>
        <v>1</v>
      </c>
      <c r="AB111" s="230" t="e">
        <f>#REF!-W111</f>
        <v>#REF!</v>
      </c>
      <c r="AE111" s="231">
        <f t="shared" si="36"/>
        <v>0</v>
      </c>
      <c r="AG111" s="236"/>
      <c r="AH111" s="231"/>
    </row>
    <row r="112" spans="1:34" s="229" customFormat="1" ht="15" x14ac:dyDescent="0.25">
      <c r="A112" s="196"/>
      <c r="B112" s="226" t="str">
        <f>+CONCATENATE(D134,E134,F134,G134)</f>
        <v>221313M00115O24035531100</v>
      </c>
      <c r="C112" s="232" t="s">
        <v>152</v>
      </c>
      <c r="D112" s="232" t="s">
        <v>294</v>
      </c>
      <c r="E112" s="232" t="s">
        <v>333</v>
      </c>
      <c r="F112" s="232" t="s">
        <v>268</v>
      </c>
      <c r="G112" s="232"/>
      <c r="H112" s="234" t="str">
        <f t="shared" si="39"/>
        <v>3291</v>
      </c>
      <c r="I112" s="234" t="str">
        <f t="shared" si="40"/>
        <v>1</v>
      </c>
      <c r="J112" s="234" t="str">
        <f t="shared" si="41"/>
        <v>1</v>
      </c>
      <c r="K112" s="234" t="str">
        <f t="shared" si="44"/>
        <v>00</v>
      </c>
      <c r="L112" s="233">
        <v>27355</v>
      </c>
      <c r="M112" s="233">
        <v>27355</v>
      </c>
      <c r="N112" s="248">
        <v>0</v>
      </c>
      <c r="O112" s="233">
        <v>0</v>
      </c>
      <c r="P112" s="233">
        <v>0</v>
      </c>
      <c r="Q112" s="233">
        <f t="shared" si="37"/>
        <v>0</v>
      </c>
      <c r="R112" s="233">
        <f t="shared" si="38"/>
        <v>0</v>
      </c>
      <c r="S112" s="227" t="s">
        <v>147</v>
      </c>
      <c r="T112" s="227" t="s">
        <v>217</v>
      </c>
      <c r="U112" s="227" t="s">
        <v>250</v>
      </c>
      <c r="V112" s="227"/>
      <c r="W112" s="228"/>
      <c r="X112" s="229" t="b">
        <f t="shared" si="32"/>
        <v>0</v>
      </c>
      <c r="Y112" s="229" t="b">
        <f t="shared" si="33"/>
        <v>0</v>
      </c>
      <c r="Z112" s="229" t="b">
        <f t="shared" si="34"/>
        <v>0</v>
      </c>
      <c r="AA112" s="229" t="b">
        <f t="shared" si="56"/>
        <v>1</v>
      </c>
      <c r="AB112" s="230">
        <f>Q135-W112</f>
        <v>0</v>
      </c>
      <c r="AE112" s="231">
        <f t="shared" si="36"/>
        <v>0</v>
      </c>
      <c r="AG112" s="236"/>
      <c r="AH112" s="231"/>
    </row>
    <row r="113" spans="1:34" s="229" customFormat="1" ht="15" x14ac:dyDescent="0.25">
      <c r="A113" s="196"/>
      <c r="B113" s="226" t="str">
        <f>+CONCATENATE(D135,E135,F135,G135)</f>
        <v>221313M00115O24035911100</v>
      </c>
      <c r="C113" s="232" t="s">
        <v>152</v>
      </c>
      <c r="D113" s="232" t="s">
        <v>294</v>
      </c>
      <c r="E113" s="232" t="s">
        <v>329</v>
      </c>
      <c r="F113" s="232" t="s">
        <v>268</v>
      </c>
      <c r="G113" s="232"/>
      <c r="H113" s="234" t="str">
        <f t="shared" si="39"/>
        <v>3291</v>
      </c>
      <c r="I113" s="234" t="str">
        <f t="shared" si="40"/>
        <v>1</v>
      </c>
      <c r="J113" s="234" t="str">
        <f t="shared" si="41"/>
        <v>1</v>
      </c>
      <c r="K113" s="234" t="str">
        <f t="shared" si="44"/>
        <v>00</v>
      </c>
      <c r="L113" s="233">
        <v>123948</v>
      </c>
      <c r="M113" s="233">
        <v>123948</v>
      </c>
      <c r="N113" s="248">
        <v>0</v>
      </c>
      <c r="O113" s="233">
        <v>0</v>
      </c>
      <c r="P113" s="233">
        <v>0</v>
      </c>
      <c r="Q113" s="233">
        <f t="shared" si="37"/>
        <v>0</v>
      </c>
      <c r="R113" s="233">
        <f t="shared" si="38"/>
        <v>0</v>
      </c>
      <c r="S113" s="227" t="s">
        <v>153</v>
      </c>
      <c r="T113" s="227" t="s">
        <v>154</v>
      </c>
      <c r="U113" s="227" t="s">
        <v>251</v>
      </c>
      <c r="V113" s="227"/>
      <c r="W113" s="228"/>
      <c r="X113" s="229" t="b">
        <f t="shared" si="32"/>
        <v>0</v>
      </c>
      <c r="Y113" s="229" t="b">
        <f t="shared" si="33"/>
        <v>0</v>
      </c>
      <c r="Z113" s="229" t="b">
        <f t="shared" si="34"/>
        <v>0</v>
      </c>
      <c r="AA113" s="229" t="b">
        <f t="shared" si="56"/>
        <v>1</v>
      </c>
      <c r="AB113" s="230">
        <f>Q137-W113</f>
        <v>0</v>
      </c>
      <c r="AE113" s="231">
        <f t="shared" si="36"/>
        <v>0</v>
      </c>
      <c r="AG113" s="236"/>
      <c r="AH113" s="231"/>
    </row>
    <row r="114" spans="1:34" s="229" customFormat="1" ht="15" x14ac:dyDescent="0.25">
      <c r="A114" s="196"/>
      <c r="B114" s="226"/>
      <c r="C114" s="232" t="s">
        <v>152</v>
      </c>
      <c r="D114" s="232" t="s">
        <v>293</v>
      </c>
      <c r="E114" s="232" t="s">
        <v>333</v>
      </c>
      <c r="F114" s="232" t="s">
        <v>268</v>
      </c>
      <c r="G114" s="232"/>
      <c r="H114" s="234" t="str">
        <f t="shared" si="39"/>
        <v>3291</v>
      </c>
      <c r="I114" s="234" t="str">
        <f t="shared" si="40"/>
        <v>1</v>
      </c>
      <c r="J114" s="234" t="str">
        <f t="shared" si="41"/>
        <v>1</v>
      </c>
      <c r="K114" s="234" t="str">
        <f t="shared" si="44"/>
        <v>00</v>
      </c>
      <c r="L114" s="233">
        <v>30987</v>
      </c>
      <c r="M114" s="233">
        <v>30987</v>
      </c>
      <c r="N114" s="248">
        <v>0</v>
      </c>
      <c r="O114" s="233">
        <v>0</v>
      </c>
      <c r="P114" s="233">
        <v>0</v>
      </c>
      <c r="Q114" s="233">
        <f t="shared" si="37"/>
        <v>0</v>
      </c>
      <c r="R114" s="233">
        <f t="shared" si="38"/>
        <v>0</v>
      </c>
      <c r="S114" s="227" t="s">
        <v>147</v>
      </c>
      <c r="T114" s="227" t="s">
        <v>169</v>
      </c>
      <c r="U114" s="227" t="s">
        <v>251</v>
      </c>
      <c r="V114" s="227"/>
      <c r="W114" s="228"/>
      <c r="X114" s="229" t="b">
        <f t="shared" ref="X114:X157" si="57">+S114=D114</f>
        <v>0</v>
      </c>
      <c r="Y114" s="229" t="b">
        <f t="shared" ref="Y114:Y157" si="58">+T114=E114</f>
        <v>0</v>
      </c>
      <c r="Z114" s="229" t="b">
        <f t="shared" ref="Z114:Z157" si="59">+U114=F114</f>
        <v>0</v>
      </c>
      <c r="AA114" s="229" t="b">
        <f t="shared" ref="AA114:AA115" si="60">+V114=G114</f>
        <v>1</v>
      </c>
      <c r="AB114" s="230"/>
      <c r="AE114" s="231">
        <f t="shared" si="36"/>
        <v>0</v>
      </c>
      <c r="AG114" s="236"/>
      <c r="AH114" s="231"/>
    </row>
    <row r="115" spans="1:34" s="229" customFormat="1" ht="15" x14ac:dyDescent="0.25">
      <c r="A115" s="196"/>
      <c r="B115" s="226" t="str">
        <f>+CONCATENATE(D136,E136,F136,G136)</f>
        <v>221313M00115OG4036911100</v>
      </c>
      <c r="C115" s="232" t="s">
        <v>152</v>
      </c>
      <c r="D115" s="232" t="s">
        <v>295</v>
      </c>
      <c r="E115" s="232" t="s">
        <v>327</v>
      </c>
      <c r="F115" s="232" t="s">
        <v>269</v>
      </c>
      <c r="G115" s="232"/>
      <c r="H115" s="234" t="str">
        <f t="shared" si="39"/>
        <v>3341</v>
      </c>
      <c r="I115" s="234" t="str">
        <f t="shared" si="40"/>
        <v>1</v>
      </c>
      <c r="J115" s="234" t="str">
        <f t="shared" si="41"/>
        <v>1</v>
      </c>
      <c r="K115" s="234" t="str">
        <f t="shared" si="44"/>
        <v>00</v>
      </c>
      <c r="L115" s="233">
        <v>1000000</v>
      </c>
      <c r="M115" s="233">
        <v>1000000</v>
      </c>
      <c r="N115" s="248">
        <v>0</v>
      </c>
      <c r="O115" s="233">
        <v>0</v>
      </c>
      <c r="P115" s="233">
        <v>0</v>
      </c>
      <c r="Q115" s="233">
        <f t="shared" si="37"/>
        <v>0</v>
      </c>
      <c r="R115" s="233">
        <f t="shared" si="38"/>
        <v>0</v>
      </c>
      <c r="S115" s="227" t="s">
        <v>162</v>
      </c>
      <c r="T115" s="227" t="s">
        <v>164</v>
      </c>
      <c r="U115" s="227" t="s">
        <v>251</v>
      </c>
      <c r="V115" s="227"/>
      <c r="W115" s="228"/>
      <c r="X115" s="229" t="b">
        <f t="shared" si="57"/>
        <v>0</v>
      </c>
      <c r="Y115" s="229" t="b">
        <f t="shared" si="58"/>
        <v>0</v>
      </c>
      <c r="Z115" s="229" t="b">
        <f t="shared" si="59"/>
        <v>0</v>
      </c>
      <c r="AA115" s="229" t="b">
        <f t="shared" si="60"/>
        <v>1</v>
      </c>
      <c r="AB115" s="230">
        <f>Q139-W115</f>
        <v>0</v>
      </c>
      <c r="AE115" s="231">
        <f t="shared" ref="AE115:AE161" si="61">L115-M115</f>
        <v>0</v>
      </c>
      <c r="AG115" s="236"/>
      <c r="AH115" s="231"/>
    </row>
    <row r="116" spans="1:34" s="229" customFormat="1" ht="15" x14ac:dyDescent="0.25">
      <c r="A116" s="196"/>
      <c r="B116" s="226" t="str">
        <f>+CONCATENATE(D137,E137,F137,G137)</f>
        <v>221313M00115O24037221100</v>
      </c>
      <c r="C116" s="232" t="s">
        <v>152</v>
      </c>
      <c r="D116" s="232" t="s">
        <v>292</v>
      </c>
      <c r="E116" s="232" t="s">
        <v>328</v>
      </c>
      <c r="F116" s="232" t="s">
        <v>269</v>
      </c>
      <c r="G116" s="232"/>
      <c r="H116" s="234" t="str">
        <f t="shared" si="39"/>
        <v>3341</v>
      </c>
      <c r="I116" s="234" t="str">
        <f t="shared" si="40"/>
        <v>1</v>
      </c>
      <c r="J116" s="234" t="str">
        <f t="shared" si="41"/>
        <v>1</v>
      </c>
      <c r="K116" s="234" t="str">
        <f t="shared" si="44"/>
        <v>00</v>
      </c>
      <c r="L116" s="233">
        <v>499335</v>
      </c>
      <c r="M116" s="233">
        <v>499335</v>
      </c>
      <c r="N116" s="248">
        <v>0</v>
      </c>
      <c r="O116" s="233">
        <v>0</v>
      </c>
      <c r="P116" s="233">
        <v>0</v>
      </c>
      <c r="Q116" s="233">
        <f t="shared" si="37"/>
        <v>0</v>
      </c>
      <c r="R116" s="233">
        <f t="shared" si="38"/>
        <v>0</v>
      </c>
      <c r="S116" s="227" t="s">
        <v>160</v>
      </c>
      <c r="T116" s="227" t="s">
        <v>164</v>
      </c>
      <c r="U116" s="227" t="s">
        <v>252</v>
      </c>
      <c r="V116" s="227"/>
      <c r="W116" s="228"/>
      <c r="X116" s="229" t="b">
        <f t="shared" si="57"/>
        <v>0</v>
      </c>
      <c r="Y116" s="229" t="b">
        <f t="shared" si="58"/>
        <v>0</v>
      </c>
      <c r="Z116" s="229" t="b">
        <f t="shared" si="59"/>
        <v>0</v>
      </c>
      <c r="AA116" s="229" t="b">
        <f t="shared" ref="AA116" si="62">+V116=G116</f>
        <v>1</v>
      </c>
      <c r="AB116" s="230">
        <f>Q140-W116</f>
        <v>0</v>
      </c>
      <c r="AE116" s="231">
        <f t="shared" si="61"/>
        <v>0</v>
      </c>
      <c r="AG116" s="236"/>
      <c r="AH116" s="231"/>
    </row>
    <row r="117" spans="1:34" s="229" customFormat="1" ht="15" x14ac:dyDescent="0.25">
      <c r="A117" s="196"/>
      <c r="B117" s="226"/>
      <c r="C117" s="232" t="s">
        <v>152</v>
      </c>
      <c r="D117" s="232" t="s">
        <v>330</v>
      </c>
      <c r="E117" s="232" t="s">
        <v>329</v>
      </c>
      <c r="F117" s="232" t="s">
        <v>270</v>
      </c>
      <c r="G117" s="232"/>
      <c r="H117" s="234" t="str">
        <f t="shared" si="39"/>
        <v>3362</v>
      </c>
      <c r="I117" s="234" t="str">
        <f t="shared" si="40"/>
        <v>1</v>
      </c>
      <c r="J117" s="234" t="str">
        <f t="shared" si="41"/>
        <v>1</v>
      </c>
      <c r="K117" s="234" t="str">
        <f t="shared" si="44"/>
        <v>00</v>
      </c>
      <c r="L117" s="233">
        <v>1000000</v>
      </c>
      <c r="M117" s="233">
        <v>1000000</v>
      </c>
      <c r="N117" s="248">
        <v>0</v>
      </c>
      <c r="O117" s="233">
        <v>0</v>
      </c>
      <c r="P117" s="233">
        <v>0</v>
      </c>
      <c r="Q117" s="233">
        <f t="shared" si="37"/>
        <v>0</v>
      </c>
      <c r="R117" s="233">
        <f t="shared" si="38"/>
        <v>0</v>
      </c>
      <c r="S117" s="227" t="s">
        <v>140</v>
      </c>
      <c r="T117" s="227" t="s">
        <v>161</v>
      </c>
      <c r="U117" s="227" t="s">
        <v>253</v>
      </c>
      <c r="V117" s="227"/>
      <c r="W117" s="228"/>
      <c r="X117" s="229" t="b">
        <f t="shared" si="57"/>
        <v>0</v>
      </c>
      <c r="Y117" s="229" t="b">
        <f t="shared" si="58"/>
        <v>0</v>
      </c>
      <c r="Z117" s="229" t="b">
        <f t="shared" si="59"/>
        <v>0</v>
      </c>
      <c r="AA117" s="229" t="b">
        <f t="shared" ref="AA117:AA118" si="63">+V117=G117</f>
        <v>1</v>
      </c>
      <c r="AB117" s="230"/>
      <c r="AE117" s="231">
        <f t="shared" si="61"/>
        <v>0</v>
      </c>
      <c r="AG117" s="236"/>
      <c r="AH117" s="231"/>
    </row>
    <row r="118" spans="1:34" s="229" customFormat="1" ht="15" x14ac:dyDescent="0.25">
      <c r="A118" s="196"/>
      <c r="B118" s="226" t="str">
        <f>+CONCATENATE(D139,E139,F139,G139)</f>
        <v>263320E19815OG4038211100</v>
      </c>
      <c r="C118" s="232" t="s">
        <v>152</v>
      </c>
      <c r="D118" s="232" t="s">
        <v>295</v>
      </c>
      <c r="E118" s="232" t="s">
        <v>327</v>
      </c>
      <c r="F118" s="232" t="s">
        <v>270</v>
      </c>
      <c r="G118" s="232"/>
      <c r="H118" s="234" t="str">
        <f t="shared" si="39"/>
        <v>3362</v>
      </c>
      <c r="I118" s="234" t="str">
        <f t="shared" si="40"/>
        <v>1</v>
      </c>
      <c r="J118" s="234" t="str">
        <f t="shared" si="41"/>
        <v>1</v>
      </c>
      <c r="K118" s="234" t="str">
        <f t="shared" si="44"/>
        <v>00</v>
      </c>
      <c r="L118" s="233">
        <v>4500000</v>
      </c>
      <c r="M118" s="233">
        <v>4500000</v>
      </c>
      <c r="N118" s="248">
        <v>0</v>
      </c>
      <c r="O118" s="233">
        <v>0</v>
      </c>
      <c r="P118" s="233">
        <v>0</v>
      </c>
      <c r="Q118" s="233">
        <f t="shared" si="37"/>
        <v>0</v>
      </c>
      <c r="R118" s="233">
        <f t="shared" si="38"/>
        <v>0</v>
      </c>
      <c r="S118" s="227" t="s">
        <v>140</v>
      </c>
      <c r="T118" s="227" t="s">
        <v>164</v>
      </c>
      <c r="U118" s="227" t="s">
        <v>253</v>
      </c>
      <c r="V118" s="227"/>
      <c r="W118" s="228"/>
      <c r="X118" s="229" t="b">
        <f t="shared" si="57"/>
        <v>0</v>
      </c>
      <c r="Y118" s="229" t="b">
        <f t="shared" si="58"/>
        <v>0</v>
      </c>
      <c r="Z118" s="229" t="b">
        <f t="shared" si="59"/>
        <v>0</v>
      </c>
      <c r="AA118" s="229" t="b">
        <f t="shared" si="63"/>
        <v>1</v>
      </c>
      <c r="AB118" s="230">
        <f>Q141-W118</f>
        <v>0</v>
      </c>
      <c r="AE118" s="231">
        <f t="shared" si="61"/>
        <v>0</v>
      </c>
      <c r="AG118" s="236"/>
      <c r="AH118" s="231"/>
    </row>
    <row r="119" spans="1:34" s="229" customFormat="1" ht="15" x14ac:dyDescent="0.25">
      <c r="A119" s="196"/>
      <c r="B119" s="226" t="str">
        <f>+CONCATENATE(D140,E140,F140,G140)</f>
        <v>242218E18815O34038411100</v>
      </c>
      <c r="C119" s="232" t="s">
        <v>152</v>
      </c>
      <c r="D119" s="232" t="s">
        <v>295</v>
      </c>
      <c r="E119" s="232" t="s">
        <v>329</v>
      </c>
      <c r="F119" s="232" t="s">
        <v>270</v>
      </c>
      <c r="G119" s="232"/>
      <c r="H119" s="234" t="str">
        <f t="shared" si="39"/>
        <v>3362</v>
      </c>
      <c r="I119" s="234" t="str">
        <f t="shared" si="40"/>
        <v>1</v>
      </c>
      <c r="J119" s="234" t="str">
        <f t="shared" si="41"/>
        <v>1</v>
      </c>
      <c r="K119" s="234" t="str">
        <f t="shared" si="44"/>
        <v>00</v>
      </c>
      <c r="L119" s="233">
        <v>1200000</v>
      </c>
      <c r="M119" s="233">
        <v>1200000</v>
      </c>
      <c r="N119" s="248">
        <v>0</v>
      </c>
      <c r="O119" s="233">
        <v>0</v>
      </c>
      <c r="P119" s="233">
        <v>0</v>
      </c>
      <c r="Q119" s="233">
        <f t="shared" si="37"/>
        <v>0</v>
      </c>
      <c r="R119" s="233">
        <f t="shared" si="38"/>
        <v>0</v>
      </c>
      <c r="S119" s="227" t="s">
        <v>141</v>
      </c>
      <c r="T119" s="227" t="s">
        <v>164</v>
      </c>
      <c r="U119" s="227" t="s">
        <v>253</v>
      </c>
      <c r="V119" s="227"/>
      <c r="W119" s="228"/>
      <c r="X119" s="229" t="b">
        <f t="shared" si="57"/>
        <v>0</v>
      </c>
      <c r="Y119" s="229" t="b">
        <f t="shared" si="58"/>
        <v>0</v>
      </c>
      <c r="Z119" s="229" t="b">
        <f t="shared" si="59"/>
        <v>0</v>
      </c>
      <c r="AA119" s="229" t="b">
        <f t="shared" ref="AA119:AA122" si="64">+V119=G119</f>
        <v>1</v>
      </c>
      <c r="AB119" s="230">
        <f>Q142-W119</f>
        <v>0</v>
      </c>
      <c r="AE119" s="231">
        <f t="shared" si="61"/>
        <v>0</v>
      </c>
      <c r="AG119" s="236"/>
      <c r="AH119" s="231"/>
    </row>
    <row r="120" spans="1:34" s="229" customFormat="1" ht="15" x14ac:dyDescent="0.25">
      <c r="A120" s="196"/>
      <c r="B120" s="226" t="str">
        <f>+CONCATENATE(D141,E141,F141,G141)</f>
        <v>311102F03715O44038411100</v>
      </c>
      <c r="C120" s="232" t="s">
        <v>152</v>
      </c>
      <c r="D120" s="232" t="s">
        <v>293</v>
      </c>
      <c r="E120" s="232" t="s">
        <v>329</v>
      </c>
      <c r="F120" s="232" t="s">
        <v>270</v>
      </c>
      <c r="G120" s="232"/>
      <c r="H120" s="234" t="str">
        <f t="shared" si="39"/>
        <v>3362</v>
      </c>
      <c r="I120" s="234" t="str">
        <f t="shared" si="40"/>
        <v>1</v>
      </c>
      <c r="J120" s="234" t="str">
        <f t="shared" si="41"/>
        <v>1</v>
      </c>
      <c r="K120" s="234" t="str">
        <f t="shared" si="44"/>
        <v>00</v>
      </c>
      <c r="L120" s="233">
        <v>15493</v>
      </c>
      <c r="M120" s="233">
        <v>15493</v>
      </c>
      <c r="N120" s="248">
        <v>0</v>
      </c>
      <c r="O120" s="233">
        <v>0</v>
      </c>
      <c r="P120" s="233">
        <v>0</v>
      </c>
      <c r="Q120" s="233">
        <f t="shared" si="37"/>
        <v>0</v>
      </c>
      <c r="R120" s="233">
        <f t="shared" si="38"/>
        <v>0</v>
      </c>
      <c r="S120" s="227" t="s">
        <v>160</v>
      </c>
      <c r="T120" s="227" t="s">
        <v>164</v>
      </c>
      <c r="U120" s="227" t="s">
        <v>253</v>
      </c>
      <c r="V120" s="227"/>
      <c r="W120" s="228"/>
      <c r="X120" s="229" t="b">
        <f t="shared" si="57"/>
        <v>0</v>
      </c>
      <c r="Y120" s="229" t="b">
        <f t="shared" si="58"/>
        <v>0</v>
      </c>
      <c r="Z120" s="229" t="b">
        <f t="shared" si="59"/>
        <v>0</v>
      </c>
      <c r="AA120" s="229" t="b">
        <f t="shared" si="64"/>
        <v>1</v>
      </c>
      <c r="AB120" s="230" t="e">
        <f>#REF!-W120</f>
        <v>#REF!</v>
      </c>
      <c r="AE120" s="231">
        <f t="shared" si="61"/>
        <v>0</v>
      </c>
      <c r="AG120" s="236"/>
      <c r="AH120" s="231"/>
    </row>
    <row r="121" spans="1:34" s="229" customFormat="1" ht="15" x14ac:dyDescent="0.25">
      <c r="A121" s="196"/>
      <c r="B121" s="226" t="e">
        <f>+CONCATENATE(#REF!,#REF!,#REF!,#REF!)</f>
        <v>#REF!</v>
      </c>
      <c r="C121" s="232" t="s">
        <v>152</v>
      </c>
      <c r="D121" s="232" t="s">
        <v>330</v>
      </c>
      <c r="E121" s="232" t="s">
        <v>331</v>
      </c>
      <c r="F121" s="232" t="s">
        <v>339</v>
      </c>
      <c r="G121" s="232"/>
      <c r="H121" s="234" t="str">
        <f t="shared" si="39"/>
        <v>3371</v>
      </c>
      <c r="I121" s="234" t="str">
        <f t="shared" si="40"/>
        <v>1</v>
      </c>
      <c r="J121" s="234" t="str">
        <f t="shared" si="41"/>
        <v>1</v>
      </c>
      <c r="K121" s="234" t="str">
        <f t="shared" si="44"/>
        <v>00</v>
      </c>
      <c r="L121" s="233">
        <v>1295847</v>
      </c>
      <c r="M121" s="233">
        <v>1295847</v>
      </c>
      <c r="N121" s="248">
        <v>0</v>
      </c>
      <c r="O121" s="233">
        <v>0</v>
      </c>
      <c r="P121" s="233">
        <v>0</v>
      </c>
      <c r="Q121" s="233">
        <f t="shared" si="37"/>
        <v>0</v>
      </c>
      <c r="R121" s="233">
        <f t="shared" si="38"/>
        <v>0</v>
      </c>
      <c r="S121" s="227" t="s">
        <v>157</v>
      </c>
      <c r="T121" s="227" t="s">
        <v>164</v>
      </c>
      <c r="U121" s="227" t="s">
        <v>253</v>
      </c>
      <c r="V121" s="227"/>
      <c r="W121" s="228"/>
      <c r="X121" s="229" t="b">
        <f t="shared" si="57"/>
        <v>0</v>
      </c>
      <c r="Y121" s="229" t="b">
        <f t="shared" si="58"/>
        <v>0</v>
      </c>
      <c r="Z121" s="229" t="b">
        <f t="shared" si="59"/>
        <v>0</v>
      </c>
      <c r="AA121" s="229" t="b">
        <f t="shared" si="64"/>
        <v>1</v>
      </c>
      <c r="AB121" s="230" t="e">
        <f>#REF!-W121</f>
        <v>#REF!</v>
      </c>
      <c r="AE121" s="231">
        <f t="shared" si="61"/>
        <v>0</v>
      </c>
      <c r="AG121" s="236"/>
      <c r="AH121" s="231"/>
    </row>
    <row r="122" spans="1:34" s="229" customFormat="1" ht="15" x14ac:dyDescent="0.25">
      <c r="A122" s="196"/>
      <c r="B122" s="226" t="str">
        <f>+CONCATENATE(D144,E144,F144,G144)</f>
        <v>221313M00115O24039911100</v>
      </c>
      <c r="C122" s="232" t="s">
        <v>152</v>
      </c>
      <c r="D122" s="232" t="s">
        <v>330</v>
      </c>
      <c r="E122" s="232" t="s">
        <v>328</v>
      </c>
      <c r="F122" s="232" t="s">
        <v>339</v>
      </c>
      <c r="G122" s="232"/>
      <c r="H122" s="234" t="str">
        <f t="shared" si="39"/>
        <v>3371</v>
      </c>
      <c r="I122" s="234" t="str">
        <f t="shared" si="40"/>
        <v>1</v>
      </c>
      <c r="J122" s="234" t="str">
        <f t="shared" si="41"/>
        <v>1</v>
      </c>
      <c r="K122" s="234" t="str">
        <f t="shared" si="44"/>
        <v>00</v>
      </c>
      <c r="L122" s="233">
        <v>1766468</v>
      </c>
      <c r="M122" s="233">
        <v>1766468</v>
      </c>
      <c r="N122" s="248">
        <v>0</v>
      </c>
      <c r="O122" s="233">
        <v>0</v>
      </c>
      <c r="P122" s="233">
        <v>0</v>
      </c>
      <c r="Q122" s="233">
        <f t="shared" si="37"/>
        <v>0</v>
      </c>
      <c r="R122" s="233">
        <f t="shared" si="38"/>
        <v>0</v>
      </c>
      <c r="S122" s="227" t="s">
        <v>162</v>
      </c>
      <c r="T122" s="227" t="s">
        <v>164</v>
      </c>
      <c r="U122" s="227" t="s">
        <v>253</v>
      </c>
      <c r="V122" s="227"/>
      <c r="W122" s="228"/>
      <c r="X122" s="229" t="b">
        <f t="shared" si="57"/>
        <v>0</v>
      </c>
      <c r="Y122" s="229" t="b">
        <f t="shared" si="58"/>
        <v>0</v>
      </c>
      <c r="Z122" s="229" t="b">
        <f t="shared" si="59"/>
        <v>0</v>
      </c>
      <c r="AA122" s="229" t="b">
        <f t="shared" si="64"/>
        <v>1</v>
      </c>
      <c r="AB122" s="230">
        <f>Q145-W122</f>
        <v>0</v>
      </c>
      <c r="AE122" s="231">
        <f t="shared" si="61"/>
        <v>0</v>
      </c>
      <c r="AG122" s="236"/>
      <c r="AH122" s="231"/>
    </row>
    <row r="123" spans="1:34" s="229" customFormat="1" ht="15" x14ac:dyDescent="0.25">
      <c r="A123" s="196"/>
      <c r="B123" s="226"/>
      <c r="C123" s="232" t="s">
        <v>152</v>
      </c>
      <c r="D123" s="232" t="s">
        <v>330</v>
      </c>
      <c r="E123" s="232" t="s">
        <v>340</v>
      </c>
      <c r="F123" s="232" t="s">
        <v>339</v>
      </c>
      <c r="G123" s="232"/>
      <c r="H123" s="234" t="str">
        <f t="shared" si="39"/>
        <v>3371</v>
      </c>
      <c r="I123" s="234" t="str">
        <f t="shared" si="40"/>
        <v>1</v>
      </c>
      <c r="J123" s="234" t="str">
        <f t="shared" si="41"/>
        <v>1</v>
      </c>
      <c r="K123" s="234" t="str">
        <f t="shared" si="44"/>
        <v>00</v>
      </c>
      <c r="L123" s="233">
        <v>2315203</v>
      </c>
      <c r="M123" s="233">
        <v>2315203</v>
      </c>
      <c r="N123" s="248">
        <v>0</v>
      </c>
      <c r="O123" s="233">
        <v>0</v>
      </c>
      <c r="P123" s="233">
        <v>0</v>
      </c>
      <c r="Q123" s="233">
        <f t="shared" si="37"/>
        <v>0</v>
      </c>
      <c r="R123" s="233">
        <f t="shared" si="38"/>
        <v>0</v>
      </c>
      <c r="S123" s="227" t="s">
        <v>153</v>
      </c>
      <c r="T123" s="227" t="s">
        <v>217</v>
      </c>
      <c r="U123" s="227" t="s">
        <v>254</v>
      </c>
      <c r="V123" s="227"/>
      <c r="W123" s="228"/>
      <c r="X123" s="229" t="b">
        <f t="shared" si="57"/>
        <v>0</v>
      </c>
      <c r="Y123" s="229" t="b">
        <f t="shared" si="58"/>
        <v>0</v>
      </c>
      <c r="Z123" s="229" t="b">
        <f t="shared" si="59"/>
        <v>0</v>
      </c>
      <c r="AA123" s="229" t="b">
        <f t="shared" ref="AA123:AA132" si="65">+V123=G123</f>
        <v>1</v>
      </c>
      <c r="AB123" s="230"/>
      <c r="AE123" s="231">
        <f t="shared" si="61"/>
        <v>0</v>
      </c>
      <c r="AG123" s="236"/>
      <c r="AH123" s="231"/>
    </row>
    <row r="124" spans="1:34" s="229" customFormat="1" ht="15" x14ac:dyDescent="0.25">
      <c r="A124" s="196"/>
      <c r="B124" s="226"/>
      <c r="C124" s="232" t="s">
        <v>152</v>
      </c>
      <c r="D124" s="232" t="s">
        <v>330</v>
      </c>
      <c r="E124" s="232" t="s">
        <v>333</v>
      </c>
      <c r="F124" s="232" t="s">
        <v>339</v>
      </c>
      <c r="G124" s="232"/>
      <c r="H124" s="234" t="str">
        <f t="shared" si="39"/>
        <v>3371</v>
      </c>
      <c r="I124" s="234" t="str">
        <f t="shared" si="40"/>
        <v>1</v>
      </c>
      <c r="J124" s="234" t="str">
        <f t="shared" si="41"/>
        <v>1</v>
      </c>
      <c r="K124" s="234" t="str">
        <f t="shared" si="44"/>
        <v>00</v>
      </c>
      <c r="L124" s="233">
        <v>3894978</v>
      </c>
      <c r="M124" s="233">
        <v>3894978</v>
      </c>
      <c r="N124" s="248">
        <v>0</v>
      </c>
      <c r="O124" s="233">
        <v>0</v>
      </c>
      <c r="P124" s="233">
        <v>0</v>
      </c>
      <c r="Q124" s="233">
        <f t="shared" si="37"/>
        <v>0</v>
      </c>
      <c r="R124" s="233">
        <f t="shared" si="38"/>
        <v>0</v>
      </c>
      <c r="S124" s="227" t="s">
        <v>153</v>
      </c>
      <c r="T124" s="227" t="s">
        <v>169</v>
      </c>
      <c r="U124" s="227" t="s">
        <v>254</v>
      </c>
      <c r="V124" s="227"/>
      <c r="W124" s="228"/>
      <c r="X124" s="229" t="b">
        <f t="shared" si="57"/>
        <v>0</v>
      </c>
      <c r="Y124" s="229" t="b">
        <f t="shared" si="58"/>
        <v>0</v>
      </c>
      <c r="Z124" s="229" t="b">
        <f t="shared" si="59"/>
        <v>0</v>
      </c>
      <c r="AA124" s="229" t="b">
        <f t="shared" si="65"/>
        <v>1</v>
      </c>
      <c r="AB124" s="230"/>
      <c r="AE124" s="231">
        <f t="shared" si="61"/>
        <v>0</v>
      </c>
      <c r="AG124" s="236"/>
      <c r="AH124" s="231"/>
    </row>
    <row r="125" spans="1:34" s="229" customFormat="1" ht="15" x14ac:dyDescent="0.25">
      <c r="A125" s="196"/>
      <c r="B125" s="226"/>
      <c r="C125" s="232" t="s">
        <v>152</v>
      </c>
      <c r="D125" s="232" t="s">
        <v>330</v>
      </c>
      <c r="E125" s="232" t="s">
        <v>341</v>
      </c>
      <c r="F125" s="232" t="s">
        <v>339</v>
      </c>
      <c r="G125" s="232"/>
      <c r="H125" s="234" t="str">
        <f t="shared" si="39"/>
        <v>3371</v>
      </c>
      <c r="I125" s="234" t="str">
        <f t="shared" si="40"/>
        <v>1</v>
      </c>
      <c r="J125" s="234" t="str">
        <f t="shared" si="41"/>
        <v>1</v>
      </c>
      <c r="K125" s="234" t="str">
        <f t="shared" si="44"/>
        <v>00</v>
      </c>
      <c r="L125" s="233">
        <v>756059</v>
      </c>
      <c r="M125" s="233">
        <v>756059</v>
      </c>
      <c r="N125" s="248">
        <v>0</v>
      </c>
      <c r="O125" s="233">
        <v>0</v>
      </c>
      <c r="P125" s="233">
        <v>0</v>
      </c>
      <c r="Q125" s="233">
        <f t="shared" si="37"/>
        <v>0</v>
      </c>
      <c r="R125" s="233">
        <f t="shared" si="38"/>
        <v>0</v>
      </c>
      <c r="S125" s="227" t="s">
        <v>153</v>
      </c>
      <c r="T125" s="227" t="s">
        <v>154</v>
      </c>
      <c r="U125" s="227" t="s">
        <v>254</v>
      </c>
      <c r="V125" s="227"/>
      <c r="W125" s="228"/>
      <c r="X125" s="229" t="b">
        <f t="shared" si="57"/>
        <v>0</v>
      </c>
      <c r="Y125" s="229" t="b">
        <f t="shared" si="58"/>
        <v>0</v>
      </c>
      <c r="Z125" s="229" t="b">
        <f t="shared" si="59"/>
        <v>0</v>
      </c>
      <c r="AA125" s="229" t="b">
        <f t="shared" si="65"/>
        <v>1</v>
      </c>
      <c r="AB125" s="230"/>
      <c r="AE125" s="231">
        <f t="shared" si="61"/>
        <v>0</v>
      </c>
      <c r="AG125" s="236"/>
      <c r="AH125" s="231"/>
    </row>
    <row r="126" spans="1:34" s="229" customFormat="1" ht="15" x14ac:dyDescent="0.25">
      <c r="A126" s="196"/>
      <c r="B126" s="226"/>
      <c r="C126" s="232" t="s">
        <v>152</v>
      </c>
      <c r="D126" s="232" t="s">
        <v>330</v>
      </c>
      <c r="E126" s="232" t="s">
        <v>342</v>
      </c>
      <c r="F126" s="232" t="s">
        <v>339</v>
      </c>
      <c r="G126" s="232"/>
      <c r="H126" s="234" t="str">
        <f t="shared" si="39"/>
        <v>3371</v>
      </c>
      <c r="I126" s="234" t="str">
        <f t="shared" si="40"/>
        <v>1</v>
      </c>
      <c r="J126" s="234" t="str">
        <f t="shared" si="41"/>
        <v>1</v>
      </c>
      <c r="K126" s="234" t="str">
        <f t="shared" si="44"/>
        <v>00</v>
      </c>
      <c r="L126" s="233">
        <v>5041485</v>
      </c>
      <c r="M126" s="233">
        <v>5041485</v>
      </c>
      <c r="N126" s="248">
        <v>0</v>
      </c>
      <c r="O126" s="233">
        <v>0</v>
      </c>
      <c r="P126" s="233">
        <v>0</v>
      </c>
      <c r="Q126" s="233">
        <f t="shared" ref="Q126:Q172" si="66">+O126+P126</f>
        <v>0</v>
      </c>
      <c r="R126" s="233">
        <f t="shared" ref="R126:R170" si="67">+Q126</f>
        <v>0</v>
      </c>
      <c r="S126" s="227" t="s">
        <v>153</v>
      </c>
      <c r="T126" s="227" t="s">
        <v>164</v>
      </c>
      <c r="U126" s="227" t="s">
        <v>254</v>
      </c>
      <c r="V126" s="227"/>
      <c r="W126" s="228"/>
      <c r="X126" s="229" t="b">
        <f t="shared" si="57"/>
        <v>0</v>
      </c>
      <c r="Y126" s="229" t="b">
        <f t="shared" si="58"/>
        <v>0</v>
      </c>
      <c r="Z126" s="229" t="b">
        <f t="shared" si="59"/>
        <v>0</v>
      </c>
      <c r="AA126" s="229" t="b">
        <f t="shared" si="65"/>
        <v>1</v>
      </c>
      <c r="AB126" s="230"/>
      <c r="AE126" s="231">
        <f t="shared" si="61"/>
        <v>0</v>
      </c>
      <c r="AG126" s="236"/>
      <c r="AH126" s="231"/>
    </row>
    <row r="127" spans="1:34" s="229" customFormat="1" ht="15" x14ac:dyDescent="0.25">
      <c r="A127" s="196"/>
      <c r="B127" s="226"/>
      <c r="C127" s="232" t="s">
        <v>152</v>
      </c>
      <c r="D127" s="232" t="s">
        <v>330</v>
      </c>
      <c r="E127" s="232" t="s">
        <v>329</v>
      </c>
      <c r="F127" s="232" t="s">
        <v>339</v>
      </c>
      <c r="G127" s="232"/>
      <c r="H127" s="234" t="str">
        <f t="shared" si="39"/>
        <v>3371</v>
      </c>
      <c r="I127" s="234" t="str">
        <f t="shared" si="40"/>
        <v>1</v>
      </c>
      <c r="J127" s="234" t="str">
        <f t="shared" si="41"/>
        <v>1</v>
      </c>
      <c r="K127" s="234" t="str">
        <f t="shared" si="44"/>
        <v>00</v>
      </c>
      <c r="L127" s="233">
        <v>4895506</v>
      </c>
      <c r="M127" s="233">
        <v>4895506</v>
      </c>
      <c r="N127" s="248">
        <v>0</v>
      </c>
      <c r="O127" s="233">
        <v>0</v>
      </c>
      <c r="P127" s="233">
        <v>0</v>
      </c>
      <c r="Q127" s="233">
        <f t="shared" si="66"/>
        <v>0</v>
      </c>
      <c r="R127" s="233">
        <f t="shared" si="67"/>
        <v>0</v>
      </c>
      <c r="S127" s="227" t="s">
        <v>139</v>
      </c>
      <c r="T127" s="227" t="s">
        <v>164</v>
      </c>
      <c r="U127" s="227" t="s">
        <v>254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si="65"/>
        <v>1</v>
      </c>
      <c r="AB127" s="230"/>
      <c r="AE127" s="231">
        <f t="shared" si="61"/>
        <v>0</v>
      </c>
      <c r="AG127" s="236"/>
      <c r="AH127" s="231"/>
    </row>
    <row r="128" spans="1:34" s="229" customFormat="1" ht="15" x14ac:dyDescent="0.25">
      <c r="A128" s="196"/>
      <c r="B128" s="226"/>
      <c r="C128" s="232" t="s">
        <v>152</v>
      </c>
      <c r="D128" s="232" t="s">
        <v>330</v>
      </c>
      <c r="E128" s="232" t="s">
        <v>329</v>
      </c>
      <c r="F128" s="232" t="s">
        <v>322</v>
      </c>
      <c r="G128" s="232"/>
      <c r="H128" s="234" t="str">
        <f t="shared" si="39"/>
        <v>3391</v>
      </c>
      <c r="I128" s="234" t="str">
        <f t="shared" si="40"/>
        <v>1</v>
      </c>
      <c r="J128" s="234" t="str">
        <f t="shared" si="41"/>
        <v>1</v>
      </c>
      <c r="K128" s="234" t="str">
        <f t="shared" si="44"/>
        <v>00</v>
      </c>
      <c r="L128" s="233">
        <v>2000000</v>
      </c>
      <c r="M128" s="233">
        <v>2000000</v>
      </c>
      <c r="N128" s="248">
        <v>0</v>
      </c>
      <c r="O128" s="233">
        <v>0</v>
      </c>
      <c r="P128" s="233">
        <v>0</v>
      </c>
      <c r="Q128" s="233">
        <f t="shared" si="66"/>
        <v>0</v>
      </c>
      <c r="R128" s="233">
        <f t="shared" si="67"/>
        <v>0</v>
      </c>
      <c r="S128" s="227" t="s">
        <v>140</v>
      </c>
      <c r="T128" s="227" t="s">
        <v>217</v>
      </c>
      <c r="U128" s="227" t="s">
        <v>254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si="65"/>
        <v>1</v>
      </c>
      <c r="AB128" s="230"/>
      <c r="AE128" s="231">
        <f t="shared" si="61"/>
        <v>0</v>
      </c>
      <c r="AG128" s="236"/>
      <c r="AH128" s="231"/>
    </row>
    <row r="129" spans="1:34" s="229" customFormat="1" ht="15" x14ac:dyDescent="0.25">
      <c r="A129" s="196"/>
      <c r="B129" s="226"/>
      <c r="C129" s="232" t="s">
        <v>152</v>
      </c>
      <c r="D129" s="232" t="s">
        <v>294</v>
      </c>
      <c r="E129" s="232" t="s">
        <v>331</v>
      </c>
      <c r="F129" s="232" t="s">
        <v>322</v>
      </c>
      <c r="G129" s="232"/>
      <c r="H129" s="234" t="str">
        <f t="shared" si="39"/>
        <v>3391</v>
      </c>
      <c r="I129" s="234" t="str">
        <f t="shared" si="40"/>
        <v>1</v>
      </c>
      <c r="J129" s="234" t="str">
        <f t="shared" si="41"/>
        <v>1</v>
      </c>
      <c r="K129" s="234" t="str">
        <f t="shared" si="44"/>
        <v>00</v>
      </c>
      <c r="L129" s="233">
        <v>2000000</v>
      </c>
      <c r="M129" s="233">
        <v>2000000</v>
      </c>
      <c r="N129" s="248">
        <v>0</v>
      </c>
      <c r="O129" s="233">
        <v>0</v>
      </c>
      <c r="P129" s="233">
        <v>0</v>
      </c>
      <c r="Q129" s="233">
        <f t="shared" si="66"/>
        <v>0</v>
      </c>
      <c r="R129" s="233">
        <f t="shared" si="67"/>
        <v>0</v>
      </c>
      <c r="S129" s="227" t="s">
        <v>140</v>
      </c>
      <c r="T129" s="227" t="s">
        <v>154</v>
      </c>
      <c r="U129" s="227" t="s">
        <v>254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si="65"/>
        <v>1</v>
      </c>
      <c r="AB129" s="230"/>
      <c r="AE129" s="231">
        <f t="shared" si="61"/>
        <v>0</v>
      </c>
      <c r="AG129" s="236"/>
      <c r="AH129" s="231"/>
    </row>
    <row r="130" spans="1:34" s="229" customFormat="1" ht="15" x14ac:dyDescent="0.25">
      <c r="A130" s="196"/>
      <c r="B130" s="226"/>
      <c r="C130" s="232" t="s">
        <v>152</v>
      </c>
      <c r="D130" s="232" t="s">
        <v>295</v>
      </c>
      <c r="E130" s="232" t="s">
        <v>327</v>
      </c>
      <c r="F130" s="232" t="s">
        <v>282</v>
      </c>
      <c r="G130" s="232"/>
      <c r="H130" s="234" t="str">
        <f t="shared" si="39"/>
        <v>3411</v>
      </c>
      <c r="I130" s="234" t="str">
        <f t="shared" si="40"/>
        <v>1</v>
      </c>
      <c r="J130" s="234" t="str">
        <f t="shared" si="41"/>
        <v>1</v>
      </c>
      <c r="K130" s="234" t="str">
        <f t="shared" si="44"/>
        <v>00</v>
      </c>
      <c r="L130" s="233">
        <v>20000</v>
      </c>
      <c r="M130" s="233">
        <v>20000</v>
      </c>
      <c r="N130" s="248">
        <v>0</v>
      </c>
      <c r="O130" s="233">
        <v>0</v>
      </c>
      <c r="P130" s="233">
        <v>0</v>
      </c>
      <c r="Q130" s="233">
        <f t="shared" si="66"/>
        <v>0</v>
      </c>
      <c r="R130" s="233">
        <f t="shared" si="67"/>
        <v>0</v>
      </c>
      <c r="S130" s="227" t="s">
        <v>140</v>
      </c>
      <c r="T130" s="227" t="s">
        <v>159</v>
      </c>
      <c r="U130" s="227" t="s">
        <v>254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si="65"/>
        <v>1</v>
      </c>
      <c r="AB130" s="230"/>
      <c r="AE130" s="231">
        <f t="shared" si="61"/>
        <v>0</v>
      </c>
      <c r="AG130" s="236"/>
      <c r="AH130" s="231"/>
    </row>
    <row r="131" spans="1:34" s="229" customFormat="1" ht="15" x14ac:dyDescent="0.25">
      <c r="A131" s="196"/>
      <c r="B131" s="226"/>
      <c r="C131" s="232" t="s">
        <v>152</v>
      </c>
      <c r="D131" s="232" t="s">
        <v>295</v>
      </c>
      <c r="E131" s="232" t="s">
        <v>327</v>
      </c>
      <c r="F131" s="232" t="s">
        <v>343</v>
      </c>
      <c r="G131" s="232"/>
      <c r="H131" s="234" t="str">
        <f t="shared" si="39"/>
        <v>3511</v>
      </c>
      <c r="I131" s="234" t="str">
        <f t="shared" si="40"/>
        <v>2</v>
      </c>
      <c r="J131" s="234" t="str">
        <f t="shared" si="41"/>
        <v>1</v>
      </c>
      <c r="K131" s="234" t="str">
        <f t="shared" si="44"/>
        <v>00</v>
      </c>
      <c r="L131" s="233">
        <v>500000</v>
      </c>
      <c r="M131" s="233">
        <v>500000</v>
      </c>
      <c r="N131" s="248">
        <v>0</v>
      </c>
      <c r="O131" s="233">
        <v>0</v>
      </c>
      <c r="P131" s="233">
        <v>0</v>
      </c>
      <c r="Q131" s="233">
        <f t="shared" si="66"/>
        <v>0</v>
      </c>
      <c r="R131" s="233">
        <f t="shared" si="67"/>
        <v>0</v>
      </c>
      <c r="S131" s="227" t="s">
        <v>140</v>
      </c>
      <c r="T131" s="227" t="s">
        <v>171</v>
      </c>
      <c r="U131" s="227" t="s">
        <v>254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si="65"/>
        <v>1</v>
      </c>
      <c r="AB131" s="230"/>
      <c r="AE131" s="231">
        <f t="shared" si="61"/>
        <v>0</v>
      </c>
      <c r="AG131" s="236"/>
      <c r="AH131" s="231"/>
    </row>
    <row r="132" spans="1:34" s="229" customFormat="1" ht="15" x14ac:dyDescent="0.25">
      <c r="A132" s="196"/>
      <c r="B132" s="226" t="str">
        <f>+CONCATENATE(D145,E145,F145,G145)</f>
        <v>221313M00115O240357121A7</v>
      </c>
      <c r="C132" s="232" t="s">
        <v>152</v>
      </c>
      <c r="D132" s="232" t="s">
        <v>295</v>
      </c>
      <c r="E132" s="232" t="s">
        <v>327</v>
      </c>
      <c r="F132" s="232" t="s">
        <v>344</v>
      </c>
      <c r="G132" s="232"/>
      <c r="H132" s="234" t="str">
        <f t="shared" si="39"/>
        <v>3521</v>
      </c>
      <c r="I132" s="234" t="str">
        <f t="shared" si="40"/>
        <v>2</v>
      </c>
      <c r="J132" s="234" t="str">
        <f t="shared" si="41"/>
        <v>1</v>
      </c>
      <c r="K132" s="234" t="str">
        <f t="shared" si="44"/>
        <v>00</v>
      </c>
      <c r="L132" s="233">
        <v>1380000</v>
      </c>
      <c r="M132" s="233">
        <v>1380000</v>
      </c>
      <c r="N132" s="248">
        <v>0</v>
      </c>
      <c r="O132" s="233">
        <v>0</v>
      </c>
      <c r="P132" s="233">
        <v>0</v>
      </c>
      <c r="Q132" s="233">
        <f t="shared" si="66"/>
        <v>0</v>
      </c>
      <c r="R132" s="233">
        <f t="shared" si="67"/>
        <v>0</v>
      </c>
      <c r="S132" s="227" t="s">
        <v>141</v>
      </c>
      <c r="T132" s="227" t="s">
        <v>164</v>
      </c>
      <c r="U132" s="227" t="s">
        <v>254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si="65"/>
        <v>1</v>
      </c>
      <c r="AB132" s="230" t="e">
        <f>#REF!-W132</f>
        <v>#REF!</v>
      </c>
      <c r="AE132" s="231">
        <f t="shared" si="61"/>
        <v>0</v>
      </c>
      <c r="AG132" s="236"/>
      <c r="AH132" s="231"/>
    </row>
    <row r="133" spans="1:34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295</v>
      </c>
      <c r="E133" s="232" t="s">
        <v>327</v>
      </c>
      <c r="F133" s="232" t="s">
        <v>345</v>
      </c>
      <c r="G133" s="232"/>
      <c r="H133" s="234" t="str">
        <f t="shared" si="39"/>
        <v>3552</v>
      </c>
      <c r="I133" s="234" t="str">
        <f t="shared" si="40"/>
        <v>2</v>
      </c>
      <c r="J133" s="234" t="str">
        <f t="shared" si="41"/>
        <v>1</v>
      </c>
      <c r="K133" s="234" t="str">
        <f t="shared" si="44"/>
        <v>00</v>
      </c>
      <c r="L133" s="233">
        <v>11000000</v>
      </c>
      <c r="M133" s="233">
        <v>11000000</v>
      </c>
      <c r="N133" s="248">
        <v>0</v>
      </c>
      <c r="O133" s="233">
        <v>0</v>
      </c>
      <c r="P133" s="233">
        <v>0</v>
      </c>
      <c r="Q133" s="233">
        <f t="shared" si="66"/>
        <v>0</v>
      </c>
      <c r="R133" s="233">
        <f t="shared" si="67"/>
        <v>0</v>
      </c>
      <c r="S133" s="227" t="s">
        <v>165</v>
      </c>
      <c r="T133" s="227" t="s">
        <v>164</v>
      </c>
      <c r="U133" s="227" t="s">
        <v>254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ref="AA133:AA137" si="68">+V133=G133</f>
        <v>1</v>
      </c>
      <c r="AB133" s="230" t="e">
        <f>#REF!-W133</f>
        <v>#REF!</v>
      </c>
      <c r="AE133" s="231">
        <f t="shared" si="61"/>
        <v>0</v>
      </c>
      <c r="AG133" s="236"/>
      <c r="AH133" s="231"/>
    </row>
    <row r="134" spans="1:34" s="229" customFormat="1" ht="15" x14ac:dyDescent="0.25">
      <c r="A134" s="196"/>
      <c r="B134" s="226" t="e">
        <f>+CONCATENATE(#REF!,#REF!,#REF!,#REF!)</f>
        <v>#REF!</v>
      </c>
      <c r="C134" s="232" t="s">
        <v>152</v>
      </c>
      <c r="D134" s="232" t="s">
        <v>295</v>
      </c>
      <c r="E134" s="232" t="s">
        <v>327</v>
      </c>
      <c r="F134" s="232" t="s">
        <v>271</v>
      </c>
      <c r="G134" s="232"/>
      <c r="H134" s="234" t="str">
        <f t="shared" si="39"/>
        <v>3553</v>
      </c>
      <c r="I134" s="234" t="str">
        <f t="shared" si="40"/>
        <v>1</v>
      </c>
      <c r="J134" s="234" t="str">
        <f t="shared" si="41"/>
        <v>1</v>
      </c>
      <c r="K134" s="234" t="str">
        <f t="shared" si="44"/>
        <v>00</v>
      </c>
      <c r="L134" s="233">
        <v>5500000</v>
      </c>
      <c r="M134" s="233">
        <v>5500000</v>
      </c>
      <c r="N134" s="248">
        <v>0</v>
      </c>
      <c r="O134" s="233">
        <v>0</v>
      </c>
      <c r="P134" s="233">
        <v>0</v>
      </c>
      <c r="Q134" s="233">
        <f t="shared" si="66"/>
        <v>0</v>
      </c>
      <c r="R134" s="233">
        <f t="shared" si="67"/>
        <v>0</v>
      </c>
      <c r="S134" s="227" t="s">
        <v>162</v>
      </c>
      <c r="T134" s="227" t="s">
        <v>164</v>
      </c>
      <c r="U134" s="227" t="s">
        <v>254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si="68"/>
        <v>1</v>
      </c>
      <c r="AB134" s="230" t="e">
        <f>#REF!-W134</f>
        <v>#REF!</v>
      </c>
      <c r="AE134" s="231">
        <f t="shared" si="61"/>
        <v>0</v>
      </c>
      <c r="AG134" s="236"/>
      <c r="AH134" s="231"/>
    </row>
    <row r="135" spans="1:34" s="229" customFormat="1" ht="15" x14ac:dyDescent="0.25">
      <c r="A135" s="196"/>
      <c r="B135" s="226"/>
      <c r="C135" s="232" t="s">
        <v>152</v>
      </c>
      <c r="D135" s="232" t="s">
        <v>295</v>
      </c>
      <c r="E135" s="232" t="s">
        <v>327</v>
      </c>
      <c r="F135" s="232" t="s">
        <v>272</v>
      </c>
      <c r="G135" s="232"/>
      <c r="H135" s="234" t="str">
        <f t="shared" si="39"/>
        <v>3591</v>
      </c>
      <c r="I135" s="234" t="str">
        <f t="shared" si="40"/>
        <v>1</v>
      </c>
      <c r="J135" s="234" t="str">
        <f t="shared" si="41"/>
        <v>1</v>
      </c>
      <c r="K135" s="234" t="str">
        <f t="shared" si="44"/>
        <v>00</v>
      </c>
      <c r="L135" s="233">
        <v>450000</v>
      </c>
      <c r="M135" s="233">
        <v>450000</v>
      </c>
      <c r="N135" s="248">
        <v>0</v>
      </c>
      <c r="O135" s="233">
        <v>0</v>
      </c>
      <c r="P135" s="233">
        <v>0</v>
      </c>
      <c r="Q135" s="233">
        <f t="shared" si="66"/>
        <v>0</v>
      </c>
      <c r="R135" s="233">
        <f t="shared" si="67"/>
        <v>0</v>
      </c>
      <c r="S135" s="227" t="s">
        <v>153</v>
      </c>
      <c r="T135" s="227" t="s">
        <v>154</v>
      </c>
      <c r="U135" s="227" t="s">
        <v>255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0</v>
      </c>
      <c r="AA135" s="229" t="b">
        <f t="shared" si="68"/>
        <v>1</v>
      </c>
      <c r="AB135" s="230" t="e">
        <f>#REF!-W135</f>
        <v>#REF!</v>
      </c>
      <c r="AE135" s="231">
        <f t="shared" si="61"/>
        <v>0</v>
      </c>
      <c r="AG135" s="236"/>
      <c r="AH135" s="231"/>
    </row>
    <row r="136" spans="1:34" s="229" customFormat="1" ht="15" x14ac:dyDescent="0.25">
      <c r="A136" s="196"/>
      <c r="B136" s="226" t="str">
        <f>+CONCATENATE(D155,E155,F155,G155)</f>
        <v>232064E18915O34044191178</v>
      </c>
      <c r="C136" s="232" t="s">
        <v>152</v>
      </c>
      <c r="D136" s="232" t="s">
        <v>295</v>
      </c>
      <c r="E136" s="232" t="s">
        <v>329</v>
      </c>
      <c r="F136" s="232" t="s">
        <v>346</v>
      </c>
      <c r="G136" s="232"/>
      <c r="H136" s="234" t="str">
        <f t="shared" si="39"/>
        <v>3691</v>
      </c>
      <c r="I136" s="234" t="str">
        <f t="shared" si="40"/>
        <v>1</v>
      </c>
      <c r="J136" s="234" t="str">
        <f t="shared" si="41"/>
        <v>1</v>
      </c>
      <c r="K136" s="234" t="str">
        <f t="shared" si="44"/>
        <v>00</v>
      </c>
      <c r="L136" s="233">
        <v>500000</v>
      </c>
      <c r="M136" s="233">
        <v>500000</v>
      </c>
      <c r="N136" s="248">
        <v>0</v>
      </c>
      <c r="O136" s="233">
        <v>0</v>
      </c>
      <c r="P136" s="233">
        <v>0</v>
      </c>
      <c r="Q136" s="233">
        <f t="shared" si="66"/>
        <v>0</v>
      </c>
      <c r="R136" s="233">
        <f t="shared" si="67"/>
        <v>0</v>
      </c>
      <c r="S136" s="227" t="s">
        <v>140</v>
      </c>
      <c r="T136" s="227" t="s">
        <v>164</v>
      </c>
      <c r="U136" s="227" t="s">
        <v>255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8"/>
        <v>1</v>
      </c>
      <c r="AB136" s="230" t="e">
        <f>#REF!-W136</f>
        <v>#REF!</v>
      </c>
      <c r="AE136" s="231">
        <f t="shared" si="61"/>
        <v>0</v>
      </c>
      <c r="AG136" s="236"/>
      <c r="AH136" s="231"/>
    </row>
    <row r="137" spans="1:34" s="229" customFormat="1" ht="15" x14ac:dyDescent="0.25">
      <c r="A137" s="196"/>
      <c r="B137" s="226" t="e">
        <f>+CONCATENATE(#REF!,#REF!,#REF!,#REF!)</f>
        <v>#REF!</v>
      </c>
      <c r="C137" s="232" t="s">
        <v>152</v>
      </c>
      <c r="D137" s="232" t="s">
        <v>295</v>
      </c>
      <c r="E137" s="232" t="s">
        <v>327</v>
      </c>
      <c r="F137" s="232" t="s">
        <v>273</v>
      </c>
      <c r="G137" s="232"/>
      <c r="H137" s="234" t="str">
        <f t="shared" si="39"/>
        <v>3722</v>
      </c>
      <c r="I137" s="234" t="str">
        <f t="shared" si="40"/>
        <v>1</v>
      </c>
      <c r="J137" s="234" t="str">
        <f t="shared" si="41"/>
        <v>1</v>
      </c>
      <c r="K137" s="234" t="str">
        <f t="shared" si="44"/>
        <v>00</v>
      </c>
      <c r="L137" s="233">
        <v>4612192</v>
      </c>
      <c r="M137" s="233">
        <v>4612192</v>
      </c>
      <c r="N137" s="248">
        <v>0</v>
      </c>
      <c r="O137" s="233">
        <v>0</v>
      </c>
      <c r="P137" s="233">
        <v>0</v>
      </c>
      <c r="Q137" s="233">
        <f t="shared" si="66"/>
        <v>0</v>
      </c>
      <c r="R137" s="233">
        <f t="shared" si="67"/>
        <v>0</v>
      </c>
      <c r="S137" s="227" t="s">
        <v>160</v>
      </c>
      <c r="T137" s="227" t="s">
        <v>171</v>
      </c>
      <c r="U137" s="227" t="s">
        <v>255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si="68"/>
        <v>1</v>
      </c>
      <c r="AB137" s="230">
        <f>Q168-W137</f>
        <v>0</v>
      </c>
      <c r="AE137" s="231">
        <f t="shared" si="61"/>
        <v>0</v>
      </c>
      <c r="AG137" s="236"/>
      <c r="AH137" s="231"/>
    </row>
    <row r="138" spans="1:34" s="229" customFormat="1" ht="15" x14ac:dyDescent="0.25">
      <c r="A138" s="196"/>
      <c r="B138" s="226"/>
      <c r="C138" s="232" t="s">
        <v>152</v>
      </c>
      <c r="D138" s="232" t="s">
        <v>295</v>
      </c>
      <c r="E138" s="232" t="s">
        <v>327</v>
      </c>
      <c r="F138" s="232" t="s">
        <v>274</v>
      </c>
      <c r="G138" s="232"/>
      <c r="H138" s="234" t="str">
        <f t="shared" si="39"/>
        <v>3821</v>
      </c>
      <c r="I138" s="234" t="str">
        <f t="shared" si="40"/>
        <v>1</v>
      </c>
      <c r="J138" s="234" t="str">
        <f t="shared" si="41"/>
        <v>1</v>
      </c>
      <c r="K138" s="234" t="str">
        <f t="shared" si="44"/>
        <v>00</v>
      </c>
      <c r="L138" s="233">
        <v>15899495</v>
      </c>
      <c r="M138" s="233">
        <v>15899495</v>
      </c>
      <c r="N138" s="248">
        <v>0</v>
      </c>
      <c r="O138" s="233">
        <v>0</v>
      </c>
      <c r="P138" s="233">
        <v>0</v>
      </c>
      <c r="Q138" s="233">
        <f t="shared" si="66"/>
        <v>0</v>
      </c>
      <c r="R138" s="233">
        <f t="shared" si="67"/>
        <v>0</v>
      </c>
      <c r="S138" s="227" t="s">
        <v>147</v>
      </c>
      <c r="T138" s="227" t="s">
        <v>169</v>
      </c>
      <c r="U138" s="227" t="s">
        <v>256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ref="AA138:AA142" si="69">+V138=G138</f>
        <v>1</v>
      </c>
      <c r="AB138" s="230"/>
      <c r="AE138" s="231">
        <f t="shared" si="61"/>
        <v>0</v>
      </c>
      <c r="AG138" s="236"/>
      <c r="AH138" s="231"/>
    </row>
    <row r="139" spans="1:34" s="229" customFormat="1" ht="15" x14ac:dyDescent="0.25">
      <c r="A139" s="196"/>
      <c r="B139" s="226" t="e">
        <f>+CONCATENATE(#REF!,#REF!,#REF!,#REF!)</f>
        <v>#REF!</v>
      </c>
      <c r="C139" s="232" t="s">
        <v>152</v>
      </c>
      <c r="D139" s="232" t="s">
        <v>293</v>
      </c>
      <c r="E139" s="232" t="s">
        <v>329</v>
      </c>
      <c r="F139" s="232" t="s">
        <v>274</v>
      </c>
      <c r="G139" s="232"/>
      <c r="H139" s="234" t="str">
        <f t="shared" ref="H139:H180" si="70">+MID(F139,1,4)</f>
        <v>3821</v>
      </c>
      <c r="I139" s="234" t="str">
        <f t="shared" ref="I139:I180" si="71">+MID(F139,5,1)</f>
        <v>1</v>
      </c>
      <c r="J139" s="234" t="str">
        <f t="shared" ref="J139:J180" si="72">+MID(F139,6,1)</f>
        <v>1</v>
      </c>
      <c r="K139" s="234" t="str">
        <f t="shared" si="44"/>
        <v>00</v>
      </c>
      <c r="L139" s="233">
        <v>731293</v>
      </c>
      <c r="M139" s="233">
        <v>731293</v>
      </c>
      <c r="N139" s="248">
        <v>0</v>
      </c>
      <c r="O139" s="233">
        <v>0</v>
      </c>
      <c r="P139" s="233">
        <v>0</v>
      </c>
      <c r="Q139" s="233">
        <f t="shared" si="66"/>
        <v>0</v>
      </c>
      <c r="R139" s="233">
        <f t="shared" si="67"/>
        <v>0</v>
      </c>
      <c r="S139" s="227" t="s">
        <v>147</v>
      </c>
      <c r="T139" s="227" t="s">
        <v>171</v>
      </c>
      <c r="U139" s="227" t="s">
        <v>256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9"/>
        <v>1</v>
      </c>
      <c r="AB139" s="230" t="e">
        <f>#REF!-W139</f>
        <v>#REF!</v>
      </c>
      <c r="AE139" s="231">
        <f t="shared" si="61"/>
        <v>0</v>
      </c>
      <c r="AG139" s="236"/>
      <c r="AH139" s="231"/>
    </row>
    <row r="140" spans="1:34" s="229" customFormat="1" ht="15" x14ac:dyDescent="0.25">
      <c r="A140" s="196"/>
      <c r="B140" s="226" t="str">
        <f>+CONCATENATE(D168,E168,F168,G168)</f>
        <v>226321E18715O540567121A7A24NR0137</v>
      </c>
      <c r="C140" s="232" t="s">
        <v>152</v>
      </c>
      <c r="D140" s="232" t="s">
        <v>294</v>
      </c>
      <c r="E140" s="232" t="s">
        <v>331</v>
      </c>
      <c r="F140" s="232" t="s">
        <v>275</v>
      </c>
      <c r="G140" s="232"/>
      <c r="H140" s="234" t="str">
        <f t="shared" si="70"/>
        <v>3841</v>
      </c>
      <c r="I140" s="234" t="str">
        <f t="shared" si="71"/>
        <v>1</v>
      </c>
      <c r="J140" s="234" t="str">
        <f t="shared" si="72"/>
        <v>1</v>
      </c>
      <c r="K140" s="234" t="str">
        <f t="shared" si="44"/>
        <v>00</v>
      </c>
      <c r="L140" s="233">
        <v>1500000</v>
      </c>
      <c r="M140" s="233">
        <v>1500000</v>
      </c>
      <c r="N140" s="248">
        <v>0</v>
      </c>
      <c r="O140" s="233">
        <v>0</v>
      </c>
      <c r="P140" s="233">
        <v>0</v>
      </c>
      <c r="Q140" s="233">
        <f t="shared" si="66"/>
        <v>0</v>
      </c>
      <c r="R140" s="233">
        <f t="shared" si="67"/>
        <v>0</v>
      </c>
      <c r="S140" s="227" t="s">
        <v>148</v>
      </c>
      <c r="T140" s="227" t="s">
        <v>217</v>
      </c>
      <c r="U140" s="227" t="s">
        <v>256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9"/>
        <v>1</v>
      </c>
      <c r="AB140" s="230" t="e">
        <f>#REF!-W140</f>
        <v>#REF!</v>
      </c>
      <c r="AE140" s="231">
        <f t="shared" si="61"/>
        <v>0</v>
      </c>
      <c r="AG140" s="236"/>
      <c r="AH140" s="231"/>
    </row>
    <row r="141" spans="1:34" s="229" customFormat="1" ht="15" x14ac:dyDescent="0.25">
      <c r="A141" s="196"/>
      <c r="B141" s="226" t="e">
        <f>+CONCATENATE(#REF!,#REF!,#REF!,#REF!)</f>
        <v>#REF!</v>
      </c>
      <c r="C141" s="232" t="s">
        <v>152</v>
      </c>
      <c r="D141" s="232" t="s">
        <v>292</v>
      </c>
      <c r="E141" s="232" t="s">
        <v>328</v>
      </c>
      <c r="F141" s="232" t="s">
        <v>275</v>
      </c>
      <c r="G141" s="232"/>
      <c r="H141" s="234" t="str">
        <f t="shared" si="70"/>
        <v>3841</v>
      </c>
      <c r="I141" s="234" t="str">
        <f t="shared" si="71"/>
        <v>1</v>
      </c>
      <c r="J141" s="234" t="str">
        <f t="shared" si="72"/>
        <v>1</v>
      </c>
      <c r="K141" s="234" t="str">
        <f t="shared" ref="K141:K180" si="73">+MID(F141,7,2)</f>
        <v>00</v>
      </c>
      <c r="L141" s="233">
        <v>387000</v>
      </c>
      <c r="M141" s="233">
        <v>387000</v>
      </c>
      <c r="N141" s="248">
        <v>0</v>
      </c>
      <c r="O141" s="233">
        <v>0</v>
      </c>
      <c r="P141" s="233">
        <v>0</v>
      </c>
      <c r="Q141" s="233">
        <f t="shared" si="66"/>
        <v>0</v>
      </c>
      <c r="R141" s="233">
        <f t="shared" si="67"/>
        <v>0</v>
      </c>
      <c r="S141" s="227" t="s">
        <v>160</v>
      </c>
      <c r="T141" s="227" t="s">
        <v>171</v>
      </c>
      <c r="U141" s="227" t="s">
        <v>284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9"/>
        <v>1</v>
      </c>
      <c r="AB141" s="230" t="e">
        <f>#REF!-W141</f>
        <v>#REF!</v>
      </c>
      <c r="AE141" s="231">
        <f t="shared" si="61"/>
        <v>0</v>
      </c>
      <c r="AG141" s="236"/>
      <c r="AH141" s="231"/>
    </row>
    <row r="142" spans="1:34" s="229" customFormat="1" ht="15" x14ac:dyDescent="0.25">
      <c r="A142" s="196"/>
      <c r="B142" s="226" t="e">
        <f>+CONCATENATE(#REF!,#REF!,#REF!,#REF!)</f>
        <v>#REF!</v>
      </c>
      <c r="C142" s="232" t="s">
        <v>152</v>
      </c>
      <c r="D142" s="232" t="s">
        <v>295</v>
      </c>
      <c r="E142" s="232" t="s">
        <v>327</v>
      </c>
      <c r="F142" s="232" t="s">
        <v>280</v>
      </c>
      <c r="G142" s="232"/>
      <c r="H142" s="234" t="str">
        <f t="shared" si="70"/>
        <v>3911</v>
      </c>
      <c r="I142" s="234" t="str">
        <f t="shared" si="71"/>
        <v>1</v>
      </c>
      <c r="J142" s="234" t="str">
        <f t="shared" si="72"/>
        <v>1</v>
      </c>
      <c r="K142" s="234" t="str">
        <f t="shared" si="73"/>
        <v>00</v>
      </c>
      <c r="L142" s="233">
        <v>982971</v>
      </c>
      <c r="M142" s="233">
        <v>982971</v>
      </c>
      <c r="N142" s="248">
        <v>0</v>
      </c>
      <c r="O142" s="233">
        <v>0</v>
      </c>
      <c r="P142" s="233">
        <v>0</v>
      </c>
      <c r="Q142" s="233">
        <f t="shared" si="66"/>
        <v>0</v>
      </c>
      <c r="R142" s="233">
        <f t="shared" si="67"/>
        <v>0</v>
      </c>
      <c r="S142" s="227" t="s">
        <v>153</v>
      </c>
      <c r="T142" s="227" t="s">
        <v>285</v>
      </c>
      <c r="U142" s="227" t="s">
        <v>257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si="69"/>
        <v>1</v>
      </c>
      <c r="AB142" s="230">
        <f>Q170-W142</f>
        <v>0</v>
      </c>
      <c r="AE142" s="231">
        <f t="shared" si="61"/>
        <v>0</v>
      </c>
      <c r="AG142" s="236"/>
      <c r="AH142" s="231"/>
    </row>
    <row r="143" spans="1:34" s="229" customFormat="1" ht="15" x14ac:dyDescent="0.25">
      <c r="A143" s="196"/>
      <c r="B143" s="226"/>
      <c r="C143" s="232" t="s">
        <v>152</v>
      </c>
      <c r="D143" s="232" t="s">
        <v>295</v>
      </c>
      <c r="E143" s="232" t="s">
        <v>327</v>
      </c>
      <c r="F143" s="232" t="s">
        <v>289</v>
      </c>
      <c r="G143" s="232"/>
      <c r="H143" s="234" t="str">
        <f t="shared" si="70"/>
        <v>3921</v>
      </c>
      <c r="I143" s="234" t="str">
        <f t="shared" si="71"/>
        <v>1</v>
      </c>
      <c r="J143" s="234" t="str">
        <f t="shared" si="72"/>
        <v>1</v>
      </c>
      <c r="K143" s="234" t="str">
        <f t="shared" si="73"/>
        <v>00</v>
      </c>
      <c r="L143" s="233">
        <v>2250000</v>
      </c>
      <c r="M143" s="233">
        <v>2250000</v>
      </c>
      <c r="N143" s="248">
        <v>0</v>
      </c>
      <c r="O143" s="233">
        <v>0</v>
      </c>
      <c r="P143" s="233">
        <v>0</v>
      </c>
      <c r="Q143" s="233">
        <f t="shared" si="66"/>
        <v>0</v>
      </c>
      <c r="R143" s="233">
        <f t="shared" si="67"/>
        <v>0</v>
      </c>
      <c r="S143" s="227" t="s">
        <v>153</v>
      </c>
      <c r="T143" s="227" t="s">
        <v>287</v>
      </c>
      <c r="U143" s="227" t="s">
        <v>257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ref="AA143:AA146" si="74">+V143=G143</f>
        <v>1</v>
      </c>
      <c r="AB143" s="230"/>
      <c r="AE143" s="231">
        <f t="shared" si="61"/>
        <v>0</v>
      </c>
      <c r="AG143" s="236"/>
      <c r="AH143" s="231"/>
    </row>
    <row r="144" spans="1:34" s="229" customFormat="1" ht="15" x14ac:dyDescent="0.25">
      <c r="A144" s="196"/>
      <c r="B144" s="226" t="str">
        <f>+CONCATENATE(D170,E170,F170,G170)</f>
        <v>221274K02315O240612121A7O24NR0160</v>
      </c>
      <c r="C144" s="232" t="s">
        <v>152</v>
      </c>
      <c r="D144" s="232" t="s">
        <v>295</v>
      </c>
      <c r="E144" s="232" t="s">
        <v>327</v>
      </c>
      <c r="F144" s="232" t="s">
        <v>276</v>
      </c>
      <c r="G144" s="232"/>
      <c r="H144" s="234" t="str">
        <f t="shared" si="70"/>
        <v>3991</v>
      </c>
      <c r="I144" s="234" t="str">
        <f t="shared" si="71"/>
        <v>1</v>
      </c>
      <c r="J144" s="234" t="str">
        <f t="shared" si="72"/>
        <v>1</v>
      </c>
      <c r="K144" s="234" t="str">
        <f t="shared" si="73"/>
        <v>00</v>
      </c>
      <c r="L144" s="233">
        <v>300000</v>
      </c>
      <c r="M144" s="233">
        <v>300000</v>
      </c>
      <c r="N144" s="248">
        <v>0</v>
      </c>
      <c r="O144" s="233">
        <v>0</v>
      </c>
      <c r="P144" s="233">
        <v>0</v>
      </c>
      <c r="Q144" s="233">
        <f t="shared" si="66"/>
        <v>0</v>
      </c>
      <c r="R144" s="233">
        <f t="shared" si="67"/>
        <v>0</v>
      </c>
      <c r="S144" s="227" t="s">
        <v>153</v>
      </c>
      <c r="T144" s="227" t="s">
        <v>154</v>
      </c>
      <c r="U144" s="227" t="s">
        <v>258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74"/>
        <v>1</v>
      </c>
      <c r="AB144" s="230" t="e">
        <f>#REF!-W144</f>
        <v>#REF!</v>
      </c>
      <c r="AE144" s="231">
        <f t="shared" si="61"/>
        <v>0</v>
      </c>
      <c r="AG144" s="236"/>
      <c r="AH144" s="231"/>
    </row>
    <row r="145" spans="1:34" s="229" customFormat="1" ht="15" x14ac:dyDescent="0.25">
      <c r="A145" s="196"/>
      <c r="B145" s="226" t="e">
        <f>+CONCATENATE(#REF!,#REF!,#REF!,#REF!)</f>
        <v>#REF!</v>
      </c>
      <c r="C145" s="232" t="s">
        <v>152</v>
      </c>
      <c r="D145" s="232" t="s">
        <v>295</v>
      </c>
      <c r="E145" s="232" t="s">
        <v>327</v>
      </c>
      <c r="F145" s="232" t="s">
        <v>347</v>
      </c>
      <c r="G145" s="232"/>
      <c r="H145" s="234" t="str">
        <f t="shared" si="70"/>
        <v>3571</v>
      </c>
      <c r="I145" s="234" t="str">
        <f t="shared" si="71"/>
        <v>2</v>
      </c>
      <c r="J145" s="234" t="str">
        <f t="shared" si="72"/>
        <v>1</v>
      </c>
      <c r="K145" s="234" t="str">
        <f t="shared" si="73"/>
        <v>A7</v>
      </c>
      <c r="L145" s="233">
        <v>5000000</v>
      </c>
      <c r="M145" s="233">
        <v>5000000</v>
      </c>
      <c r="N145" s="248">
        <v>0</v>
      </c>
      <c r="O145" s="233">
        <v>0</v>
      </c>
      <c r="P145" s="233">
        <v>0</v>
      </c>
      <c r="Q145" s="233">
        <f t="shared" si="66"/>
        <v>0</v>
      </c>
      <c r="R145" s="233">
        <f t="shared" si="67"/>
        <v>0</v>
      </c>
      <c r="S145" s="227" t="s">
        <v>139</v>
      </c>
      <c r="T145" s="227" t="s">
        <v>217</v>
      </c>
      <c r="U145" s="227" t="s">
        <v>258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si="74"/>
        <v>1</v>
      </c>
      <c r="AB145" s="230">
        <f>Q172-W145</f>
        <v>0</v>
      </c>
      <c r="AE145" s="231">
        <f t="shared" si="61"/>
        <v>0</v>
      </c>
      <c r="AG145" s="236"/>
      <c r="AH145" s="231"/>
    </row>
    <row r="146" spans="1:34" s="229" customFormat="1" ht="15" x14ac:dyDescent="0.25">
      <c r="A146" s="196"/>
      <c r="B146" s="226" t="str">
        <f>+CONCATENATE(D171,E171,F171,G171)</f>
        <v>221274K02315O240612121A7O24NR0163</v>
      </c>
      <c r="C146" s="232" t="s">
        <v>152</v>
      </c>
      <c r="D146" s="232" t="s">
        <v>296</v>
      </c>
      <c r="E146" s="232" t="s">
        <v>331</v>
      </c>
      <c r="F146" s="232" t="s">
        <v>277</v>
      </c>
      <c r="G146" s="232"/>
      <c r="H146" s="234" t="str">
        <f t="shared" si="70"/>
        <v>4419</v>
      </c>
      <c r="I146" s="234" t="str">
        <f t="shared" si="71"/>
        <v>1</v>
      </c>
      <c r="J146" s="234" t="str">
        <f t="shared" si="72"/>
        <v>1</v>
      </c>
      <c r="K146" s="234" t="str">
        <f t="shared" si="73"/>
        <v>77</v>
      </c>
      <c r="L146" s="233">
        <v>5457036</v>
      </c>
      <c r="M146" s="233">
        <v>5457036</v>
      </c>
      <c r="N146" s="248">
        <v>0</v>
      </c>
      <c r="O146" s="233">
        <v>0</v>
      </c>
      <c r="P146" s="233">
        <v>0</v>
      </c>
      <c r="Q146" s="233">
        <f t="shared" si="66"/>
        <v>0</v>
      </c>
      <c r="R146" s="233">
        <f t="shared" si="67"/>
        <v>0</v>
      </c>
      <c r="S146" s="227" t="s">
        <v>140</v>
      </c>
      <c r="T146" s="227" t="s">
        <v>161</v>
      </c>
      <c r="U146" s="227" t="s">
        <v>258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si="74"/>
        <v>1</v>
      </c>
      <c r="AB146" s="230">
        <f>Q173-W146</f>
        <v>0</v>
      </c>
      <c r="AE146" s="231">
        <f t="shared" si="61"/>
        <v>0</v>
      </c>
      <c r="AG146" s="236"/>
      <c r="AH146" s="231"/>
    </row>
    <row r="147" spans="1:34" s="229" customFormat="1" ht="15" x14ac:dyDescent="0.25">
      <c r="A147" s="196"/>
      <c r="B147" s="226"/>
      <c r="C147" s="232" t="s">
        <v>152</v>
      </c>
      <c r="D147" s="232" t="s">
        <v>330</v>
      </c>
      <c r="E147" s="232" t="s">
        <v>331</v>
      </c>
      <c r="F147" s="232" t="s">
        <v>277</v>
      </c>
      <c r="G147" s="232"/>
      <c r="H147" s="234" t="str">
        <f t="shared" si="70"/>
        <v>4419</v>
      </c>
      <c r="I147" s="234" t="str">
        <f t="shared" si="71"/>
        <v>1</v>
      </c>
      <c r="J147" s="234" t="str">
        <f t="shared" si="72"/>
        <v>1</v>
      </c>
      <c r="K147" s="234" t="str">
        <f t="shared" si="73"/>
        <v>77</v>
      </c>
      <c r="L147" s="233">
        <v>28800000</v>
      </c>
      <c r="M147" s="233">
        <v>28800000</v>
      </c>
      <c r="N147" s="248">
        <v>1890060</v>
      </c>
      <c r="O147" s="233">
        <v>0</v>
      </c>
      <c r="P147" s="233">
        <v>0</v>
      </c>
      <c r="Q147" s="233">
        <f t="shared" si="66"/>
        <v>0</v>
      </c>
      <c r="R147" s="233">
        <f t="shared" si="67"/>
        <v>0</v>
      </c>
      <c r="S147" s="227" t="s">
        <v>156</v>
      </c>
      <c r="T147" s="227" t="s">
        <v>217</v>
      </c>
      <c r="U147" s="227" t="s">
        <v>258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ref="AA147" si="75">+V147=G147</f>
        <v>1</v>
      </c>
      <c r="AB147" s="230"/>
      <c r="AE147" s="231">
        <f t="shared" si="61"/>
        <v>0</v>
      </c>
      <c r="AG147" s="236"/>
      <c r="AH147" s="231"/>
    </row>
    <row r="148" spans="1:34" s="229" customFormat="1" ht="15" x14ac:dyDescent="0.25">
      <c r="A148" s="196"/>
      <c r="B148" s="226"/>
      <c r="C148" s="232" t="s">
        <v>152</v>
      </c>
      <c r="D148" s="232" t="s">
        <v>290</v>
      </c>
      <c r="E148" s="232" t="s">
        <v>331</v>
      </c>
      <c r="F148" s="232" t="s">
        <v>277</v>
      </c>
      <c r="G148" s="232"/>
      <c r="H148" s="234" t="str">
        <f t="shared" si="70"/>
        <v>4419</v>
      </c>
      <c r="I148" s="234" t="str">
        <f t="shared" si="71"/>
        <v>1</v>
      </c>
      <c r="J148" s="234" t="str">
        <f t="shared" si="72"/>
        <v>1</v>
      </c>
      <c r="K148" s="234" t="str">
        <f t="shared" si="73"/>
        <v>77</v>
      </c>
      <c r="L148" s="233">
        <v>9200000</v>
      </c>
      <c r="M148" s="233">
        <v>9200000</v>
      </c>
      <c r="N148" s="248">
        <v>890000</v>
      </c>
      <c r="O148" s="233">
        <v>0</v>
      </c>
      <c r="P148" s="233">
        <v>0</v>
      </c>
      <c r="Q148" s="233">
        <f t="shared" si="66"/>
        <v>0</v>
      </c>
      <c r="R148" s="233">
        <f t="shared" si="67"/>
        <v>0</v>
      </c>
      <c r="S148" s="227" t="s">
        <v>156</v>
      </c>
      <c r="T148" s="227" t="s">
        <v>164</v>
      </c>
      <c r="U148" s="227" t="s">
        <v>258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ref="AA148:AA150" si="76">+V148=G148</f>
        <v>1</v>
      </c>
      <c r="AB148" s="230"/>
      <c r="AE148" s="231">
        <f t="shared" si="61"/>
        <v>0</v>
      </c>
      <c r="AG148" s="236"/>
      <c r="AH148" s="231"/>
    </row>
    <row r="149" spans="1:34" s="229" customFormat="1" ht="15" x14ac:dyDescent="0.25">
      <c r="A149" s="196"/>
      <c r="B149" s="226"/>
      <c r="C149" s="232" t="s">
        <v>152</v>
      </c>
      <c r="D149" s="232" t="s">
        <v>311</v>
      </c>
      <c r="E149" s="232" t="s">
        <v>331</v>
      </c>
      <c r="F149" s="232" t="s">
        <v>277</v>
      </c>
      <c r="G149" s="232"/>
      <c r="H149" s="234" t="str">
        <f t="shared" si="70"/>
        <v>4419</v>
      </c>
      <c r="I149" s="234" t="str">
        <f t="shared" si="71"/>
        <v>1</v>
      </c>
      <c r="J149" s="234" t="str">
        <f t="shared" si="72"/>
        <v>1</v>
      </c>
      <c r="K149" s="234" t="str">
        <f t="shared" si="73"/>
        <v>77</v>
      </c>
      <c r="L149" s="233">
        <v>13300000</v>
      </c>
      <c r="M149" s="233">
        <v>13300000</v>
      </c>
      <c r="N149" s="248">
        <v>1293500</v>
      </c>
      <c r="O149" s="233">
        <v>0</v>
      </c>
      <c r="P149" s="233">
        <v>0</v>
      </c>
      <c r="Q149" s="233">
        <f t="shared" si="66"/>
        <v>0</v>
      </c>
      <c r="R149" s="233">
        <f t="shared" si="67"/>
        <v>0</v>
      </c>
      <c r="S149" s="227" t="s">
        <v>160</v>
      </c>
      <c r="T149" s="227" t="s">
        <v>171</v>
      </c>
      <c r="U149" s="227" t="s">
        <v>258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6"/>
        <v>1</v>
      </c>
      <c r="AB149" s="230"/>
      <c r="AE149" s="231">
        <f t="shared" si="61"/>
        <v>0</v>
      </c>
      <c r="AG149" s="236"/>
      <c r="AH149" s="231"/>
    </row>
    <row r="150" spans="1:34" s="229" customFormat="1" ht="15" x14ac:dyDescent="0.25">
      <c r="A150" s="196"/>
      <c r="B150" s="226" t="str">
        <f>+CONCATENATE(D173,E173,F173,G173)</f>
        <v>221274K02315O240614121A7O24NR0164</v>
      </c>
      <c r="C150" s="232" t="s">
        <v>152</v>
      </c>
      <c r="D150" s="232" t="s">
        <v>294</v>
      </c>
      <c r="E150" s="232" t="s">
        <v>331</v>
      </c>
      <c r="F150" s="232" t="s">
        <v>277</v>
      </c>
      <c r="G150" s="232"/>
      <c r="H150" s="234" t="str">
        <f t="shared" si="70"/>
        <v>4419</v>
      </c>
      <c r="I150" s="234" t="str">
        <f t="shared" si="71"/>
        <v>1</v>
      </c>
      <c r="J150" s="234" t="str">
        <f t="shared" si="72"/>
        <v>1</v>
      </c>
      <c r="K150" s="234" t="str">
        <f t="shared" si="73"/>
        <v>77</v>
      </c>
      <c r="L150" s="233">
        <v>16508000</v>
      </c>
      <c r="M150" s="233">
        <v>16508000</v>
      </c>
      <c r="N150" s="248">
        <v>0</v>
      </c>
      <c r="O150" s="233">
        <v>0</v>
      </c>
      <c r="P150" s="233">
        <v>0</v>
      </c>
      <c r="Q150" s="233">
        <f t="shared" si="66"/>
        <v>0</v>
      </c>
      <c r="R150" s="233">
        <f t="shared" si="67"/>
        <v>0</v>
      </c>
      <c r="S150" s="227" t="s">
        <v>153</v>
      </c>
      <c r="T150" s="227" t="s">
        <v>285</v>
      </c>
      <c r="U150" s="227" t="s">
        <v>259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si="76"/>
        <v>1</v>
      </c>
      <c r="AB150" s="230">
        <f>Q175-W150</f>
        <v>0</v>
      </c>
      <c r="AE150" s="231">
        <f t="shared" si="61"/>
        <v>0</v>
      </c>
      <c r="AG150" s="236"/>
      <c r="AH150" s="231"/>
    </row>
    <row r="151" spans="1:34" s="229" customFormat="1" ht="15" x14ac:dyDescent="0.25">
      <c r="A151" s="196"/>
      <c r="B151" s="226"/>
      <c r="C151" s="232" t="s">
        <v>152</v>
      </c>
      <c r="D151" s="232" t="s">
        <v>293</v>
      </c>
      <c r="E151" s="232" t="s">
        <v>331</v>
      </c>
      <c r="F151" s="232" t="s">
        <v>277</v>
      </c>
      <c r="G151" s="232"/>
      <c r="H151" s="234" t="str">
        <f t="shared" si="70"/>
        <v>4419</v>
      </c>
      <c r="I151" s="234" t="str">
        <f t="shared" si="71"/>
        <v>1</v>
      </c>
      <c r="J151" s="234" t="str">
        <f t="shared" si="72"/>
        <v>1</v>
      </c>
      <c r="K151" s="234" t="str">
        <f t="shared" si="73"/>
        <v>77</v>
      </c>
      <c r="L151" s="233">
        <v>12009400</v>
      </c>
      <c r="M151" s="233">
        <v>12009400</v>
      </c>
      <c r="N151" s="248">
        <v>1000787</v>
      </c>
      <c r="O151" s="233">
        <v>0</v>
      </c>
      <c r="P151" s="233">
        <v>0</v>
      </c>
      <c r="Q151" s="233">
        <f t="shared" si="66"/>
        <v>0</v>
      </c>
      <c r="R151" s="233">
        <f t="shared" si="67"/>
        <v>0</v>
      </c>
      <c r="S151" s="227" t="s">
        <v>140</v>
      </c>
      <c r="T151" s="227" t="s">
        <v>171</v>
      </c>
      <c r="U151" s="227" t="s">
        <v>259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ref="AA151:AA153" si="77">+V151=G151</f>
        <v>1</v>
      </c>
      <c r="AB151" s="230"/>
      <c r="AE151" s="231">
        <f t="shared" si="61"/>
        <v>0</v>
      </c>
      <c r="AG151" s="236"/>
      <c r="AH151" s="231"/>
    </row>
    <row r="152" spans="1:34" s="229" customFormat="1" ht="15" x14ac:dyDescent="0.25">
      <c r="A152" s="196"/>
      <c r="B152" s="226"/>
      <c r="C152" s="232" t="s">
        <v>152</v>
      </c>
      <c r="D152" s="232" t="s">
        <v>312</v>
      </c>
      <c r="E152" s="232" t="s">
        <v>331</v>
      </c>
      <c r="F152" s="232" t="s">
        <v>277</v>
      </c>
      <c r="G152" s="232"/>
      <c r="H152" s="234" t="str">
        <f t="shared" si="70"/>
        <v>4419</v>
      </c>
      <c r="I152" s="234" t="str">
        <f t="shared" si="71"/>
        <v>1</v>
      </c>
      <c r="J152" s="234" t="str">
        <f t="shared" si="72"/>
        <v>1</v>
      </c>
      <c r="K152" s="234" t="str">
        <f t="shared" si="73"/>
        <v>77</v>
      </c>
      <c r="L152" s="233">
        <v>49640000</v>
      </c>
      <c r="M152" s="233">
        <v>49640000</v>
      </c>
      <c r="N152" s="248">
        <v>0</v>
      </c>
      <c r="O152" s="233">
        <v>0</v>
      </c>
      <c r="P152" s="233">
        <v>0</v>
      </c>
      <c r="Q152" s="233">
        <f t="shared" si="66"/>
        <v>0</v>
      </c>
      <c r="R152" s="233">
        <f t="shared" si="67"/>
        <v>0</v>
      </c>
      <c r="S152" s="227" t="s">
        <v>140</v>
      </c>
      <c r="T152" s="227" t="s">
        <v>164</v>
      </c>
      <c r="U152" s="227" t="s">
        <v>259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7"/>
        <v>1</v>
      </c>
      <c r="AB152" s="230"/>
      <c r="AE152" s="231">
        <f t="shared" si="61"/>
        <v>0</v>
      </c>
      <c r="AG152" s="236"/>
      <c r="AH152" s="231"/>
    </row>
    <row r="153" spans="1:34" s="229" customFormat="1" ht="15" x14ac:dyDescent="0.25">
      <c r="A153" s="196"/>
      <c r="B153" s="226" t="str">
        <f>+CONCATENATE(D175,E175,F175,G175)</f>
        <v>221274K02315O240614121A7O24NR0166</v>
      </c>
      <c r="C153" s="232" t="s">
        <v>152</v>
      </c>
      <c r="D153" s="232" t="s">
        <v>291</v>
      </c>
      <c r="E153" s="232" t="s">
        <v>331</v>
      </c>
      <c r="F153" s="232" t="s">
        <v>277</v>
      </c>
      <c r="G153" s="232"/>
      <c r="H153" s="234" t="str">
        <f t="shared" si="70"/>
        <v>4419</v>
      </c>
      <c r="I153" s="234" t="str">
        <f t="shared" si="71"/>
        <v>1</v>
      </c>
      <c r="J153" s="234" t="str">
        <f t="shared" si="72"/>
        <v>1</v>
      </c>
      <c r="K153" s="234" t="str">
        <f t="shared" si="73"/>
        <v>77</v>
      </c>
      <c r="L153" s="233">
        <v>4000000</v>
      </c>
      <c r="M153" s="233">
        <v>4000000</v>
      </c>
      <c r="N153" s="248">
        <v>0</v>
      </c>
      <c r="O153" s="233">
        <v>0</v>
      </c>
      <c r="P153" s="233">
        <v>0</v>
      </c>
      <c r="Q153" s="233">
        <f t="shared" si="66"/>
        <v>0</v>
      </c>
      <c r="R153" s="233">
        <f t="shared" si="67"/>
        <v>0</v>
      </c>
      <c r="S153" s="227" t="s">
        <v>156</v>
      </c>
      <c r="T153" s="227" t="s">
        <v>161</v>
      </c>
      <c r="U153" s="227" t="s">
        <v>259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si="77"/>
        <v>1</v>
      </c>
      <c r="AB153" s="230" t="e">
        <f>#REF!-W153</f>
        <v>#REF!</v>
      </c>
      <c r="AE153" s="231">
        <f t="shared" si="61"/>
        <v>0</v>
      </c>
      <c r="AG153" s="236"/>
      <c r="AH153" s="231"/>
    </row>
    <row r="154" spans="1:34" s="229" customFormat="1" ht="15" x14ac:dyDescent="0.25">
      <c r="A154" s="196"/>
      <c r="B154" s="226"/>
      <c r="C154" s="232" t="s">
        <v>152</v>
      </c>
      <c r="D154" s="232" t="s">
        <v>330</v>
      </c>
      <c r="E154" s="232" t="s">
        <v>331</v>
      </c>
      <c r="F154" s="232" t="s">
        <v>278</v>
      </c>
      <c r="G154" s="232"/>
      <c r="H154" s="234" t="str">
        <f t="shared" si="70"/>
        <v>4419</v>
      </c>
      <c r="I154" s="234" t="str">
        <f t="shared" si="71"/>
        <v>1</v>
      </c>
      <c r="J154" s="234" t="str">
        <f t="shared" si="72"/>
        <v>1</v>
      </c>
      <c r="K154" s="234" t="str">
        <f t="shared" si="73"/>
        <v>78</v>
      </c>
      <c r="L154" s="233">
        <v>19752000</v>
      </c>
      <c r="M154" s="233">
        <v>19752000</v>
      </c>
      <c r="N154" s="248">
        <v>0</v>
      </c>
      <c r="O154" s="233">
        <v>0</v>
      </c>
      <c r="P154" s="233">
        <v>0</v>
      </c>
      <c r="Q154" s="233">
        <f t="shared" si="66"/>
        <v>0</v>
      </c>
      <c r="R154" s="233">
        <f t="shared" si="67"/>
        <v>0</v>
      </c>
      <c r="S154" s="227" t="s">
        <v>141</v>
      </c>
      <c r="T154" s="227" t="s">
        <v>164</v>
      </c>
      <c r="U154" s="227" t="s">
        <v>259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ref="AA154:AA155" si="78">+V154=G154</f>
        <v>1</v>
      </c>
      <c r="AB154" s="230"/>
      <c r="AE154" s="231">
        <f t="shared" si="61"/>
        <v>0</v>
      </c>
      <c r="AG154" s="236"/>
      <c r="AH154" s="231"/>
    </row>
    <row r="155" spans="1:34" s="229" customFormat="1" ht="15" x14ac:dyDescent="0.25">
      <c r="A155" s="196"/>
      <c r="B155" s="226" t="e">
        <f>+CONCATENATE(#REF!,#REF!,#REF!,#REF!)</f>
        <v>#REF!</v>
      </c>
      <c r="C155" s="232" t="s">
        <v>152</v>
      </c>
      <c r="D155" s="232" t="s">
        <v>311</v>
      </c>
      <c r="E155" s="232" t="s">
        <v>331</v>
      </c>
      <c r="F155" s="232" t="s">
        <v>278</v>
      </c>
      <c r="G155" s="232"/>
      <c r="H155" s="234" t="str">
        <f t="shared" si="70"/>
        <v>4419</v>
      </c>
      <c r="I155" s="234" t="str">
        <f t="shared" si="71"/>
        <v>1</v>
      </c>
      <c r="J155" s="234" t="str">
        <f t="shared" si="72"/>
        <v>1</v>
      </c>
      <c r="K155" s="234" t="str">
        <f t="shared" si="73"/>
        <v>78</v>
      </c>
      <c r="L155" s="233">
        <v>2500000</v>
      </c>
      <c r="M155" s="233">
        <v>2500000</v>
      </c>
      <c r="N155" s="248">
        <v>0</v>
      </c>
      <c r="O155" s="233">
        <v>0</v>
      </c>
      <c r="P155" s="233">
        <v>0</v>
      </c>
      <c r="Q155" s="233">
        <f t="shared" si="66"/>
        <v>0</v>
      </c>
      <c r="R155" s="233">
        <f t="shared" si="67"/>
        <v>0</v>
      </c>
      <c r="S155" s="227" t="s">
        <v>142</v>
      </c>
      <c r="T155" s="227" t="s">
        <v>171</v>
      </c>
      <c r="U155" s="227" t="s">
        <v>259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si="78"/>
        <v>1</v>
      </c>
      <c r="AB155" s="230" t="e">
        <f>#REF!-W155</f>
        <v>#REF!</v>
      </c>
      <c r="AE155" s="231">
        <f t="shared" si="61"/>
        <v>0</v>
      </c>
      <c r="AG155" s="236"/>
      <c r="AH155" s="231"/>
    </row>
    <row r="156" spans="1:34" s="229" customFormat="1" ht="15" x14ac:dyDescent="0.25">
      <c r="A156" s="196"/>
      <c r="B156" s="226"/>
      <c r="C156" s="232" t="s">
        <v>152</v>
      </c>
      <c r="D156" s="232" t="s">
        <v>294</v>
      </c>
      <c r="E156" s="232" t="s">
        <v>331</v>
      </c>
      <c r="F156" s="232" t="s">
        <v>278</v>
      </c>
      <c r="G156" s="232"/>
      <c r="H156" s="234" t="str">
        <f t="shared" si="70"/>
        <v>4419</v>
      </c>
      <c r="I156" s="234" t="str">
        <f t="shared" si="71"/>
        <v>1</v>
      </c>
      <c r="J156" s="234" t="str">
        <f t="shared" si="72"/>
        <v>1</v>
      </c>
      <c r="K156" s="234" t="str">
        <f t="shared" si="73"/>
        <v>78</v>
      </c>
      <c r="L156" s="233">
        <v>13043000</v>
      </c>
      <c r="M156" s="233">
        <v>13043000</v>
      </c>
      <c r="N156" s="248">
        <v>9000</v>
      </c>
      <c r="O156" s="233">
        <v>0</v>
      </c>
      <c r="P156" s="233">
        <v>0</v>
      </c>
      <c r="Q156" s="233">
        <f t="shared" si="66"/>
        <v>0</v>
      </c>
      <c r="R156" s="233">
        <f t="shared" si="67"/>
        <v>0</v>
      </c>
      <c r="S156" s="227" t="s">
        <v>160</v>
      </c>
      <c r="T156" s="227" t="s">
        <v>164</v>
      </c>
      <c r="U156" s="227" t="s">
        <v>259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ref="AA156:AA161" si="79">+V156=G156</f>
        <v>1</v>
      </c>
      <c r="AB156" s="230"/>
      <c r="AE156" s="231">
        <f t="shared" si="61"/>
        <v>0</v>
      </c>
      <c r="AG156" s="236"/>
      <c r="AH156" s="231"/>
    </row>
    <row r="157" spans="1:34" s="229" customFormat="1" ht="15" x14ac:dyDescent="0.25">
      <c r="A157" s="196"/>
      <c r="B157" s="226"/>
      <c r="C157" s="232" t="s">
        <v>152</v>
      </c>
      <c r="D157" s="232" t="s">
        <v>293</v>
      </c>
      <c r="E157" s="232" t="s">
        <v>331</v>
      </c>
      <c r="F157" s="232" t="s">
        <v>278</v>
      </c>
      <c r="G157" s="232"/>
      <c r="H157" s="234" t="str">
        <f t="shared" si="70"/>
        <v>4419</v>
      </c>
      <c r="I157" s="234" t="str">
        <f t="shared" si="71"/>
        <v>1</v>
      </c>
      <c r="J157" s="234" t="str">
        <f t="shared" si="72"/>
        <v>1</v>
      </c>
      <c r="K157" s="234" t="str">
        <f t="shared" si="73"/>
        <v>78</v>
      </c>
      <c r="L157" s="233">
        <v>2441700</v>
      </c>
      <c r="M157" s="233">
        <v>2441700</v>
      </c>
      <c r="N157" s="248">
        <v>0</v>
      </c>
      <c r="O157" s="233">
        <v>0</v>
      </c>
      <c r="P157" s="233">
        <v>0</v>
      </c>
      <c r="Q157" s="233">
        <f t="shared" si="66"/>
        <v>0</v>
      </c>
      <c r="R157" s="233">
        <f t="shared" si="67"/>
        <v>0</v>
      </c>
      <c r="S157" s="227" t="s">
        <v>170</v>
      </c>
      <c r="T157" s="227" t="s">
        <v>171</v>
      </c>
      <c r="U157" s="227" t="s">
        <v>259</v>
      </c>
      <c r="V157" s="227"/>
      <c r="W157" s="228"/>
      <c r="X157" s="229" t="b">
        <f t="shared" si="57"/>
        <v>0</v>
      </c>
      <c r="Y157" s="229" t="b">
        <f t="shared" si="58"/>
        <v>0</v>
      </c>
      <c r="Z157" s="229" t="b">
        <f t="shared" si="59"/>
        <v>0</v>
      </c>
      <c r="AA157" s="229" t="b">
        <f t="shared" si="79"/>
        <v>1</v>
      </c>
      <c r="AB157" s="230"/>
      <c r="AE157" s="231">
        <f t="shared" si="61"/>
        <v>0</v>
      </c>
      <c r="AG157" s="236"/>
      <c r="AH157" s="231"/>
    </row>
    <row r="158" spans="1:34" s="229" customFormat="1" ht="15" x14ac:dyDescent="0.25">
      <c r="A158" s="196"/>
      <c r="B158" s="226"/>
      <c r="C158" s="232" t="s">
        <v>152</v>
      </c>
      <c r="D158" s="232" t="s">
        <v>313</v>
      </c>
      <c r="E158" s="232" t="s">
        <v>331</v>
      </c>
      <c r="F158" s="232" t="s">
        <v>278</v>
      </c>
      <c r="G158" s="232"/>
      <c r="H158" s="234" t="str">
        <f t="shared" si="70"/>
        <v>4419</v>
      </c>
      <c r="I158" s="234" t="str">
        <f t="shared" si="71"/>
        <v>1</v>
      </c>
      <c r="J158" s="234" t="str">
        <f t="shared" si="72"/>
        <v>1</v>
      </c>
      <c r="K158" s="234" t="str">
        <f t="shared" si="73"/>
        <v>78</v>
      </c>
      <c r="L158" s="233">
        <v>13046189</v>
      </c>
      <c r="M158" s="233">
        <v>13046189</v>
      </c>
      <c r="N158" s="248">
        <v>645000</v>
      </c>
      <c r="O158" s="233">
        <v>0</v>
      </c>
      <c r="P158" s="233">
        <v>0</v>
      </c>
      <c r="Q158" s="233">
        <f t="shared" si="66"/>
        <v>0</v>
      </c>
      <c r="R158" s="233">
        <f t="shared" si="67"/>
        <v>0</v>
      </c>
      <c r="S158" s="227" t="s">
        <v>147</v>
      </c>
      <c r="T158" s="227" t="s">
        <v>217</v>
      </c>
      <c r="U158" s="227" t="s">
        <v>259</v>
      </c>
      <c r="V158" s="227"/>
      <c r="W158" s="228"/>
      <c r="X158" s="229" t="b">
        <f t="shared" ref="X158:X175" si="80">+S158=D158</f>
        <v>0</v>
      </c>
      <c r="Y158" s="229" t="b">
        <f t="shared" ref="Y158:Y175" si="81">+T158=E158</f>
        <v>0</v>
      </c>
      <c r="Z158" s="229" t="b">
        <f t="shared" ref="Z158:Z175" si="82">+U158=F158</f>
        <v>0</v>
      </c>
      <c r="AA158" s="229" t="b">
        <f t="shared" si="79"/>
        <v>1</v>
      </c>
      <c r="AB158" s="230"/>
      <c r="AE158" s="231">
        <f t="shared" si="61"/>
        <v>0</v>
      </c>
      <c r="AG158" s="236"/>
      <c r="AH158" s="231"/>
    </row>
    <row r="159" spans="1:34" s="229" customFormat="1" ht="15" x14ac:dyDescent="0.25">
      <c r="A159" s="196"/>
      <c r="B159" s="226"/>
      <c r="C159" s="232" t="s">
        <v>152</v>
      </c>
      <c r="D159" s="232" t="s">
        <v>295</v>
      </c>
      <c r="E159" s="232" t="s">
        <v>327</v>
      </c>
      <c r="F159" s="232" t="s">
        <v>318</v>
      </c>
      <c r="G159" s="232" t="s">
        <v>348</v>
      </c>
      <c r="H159" s="234" t="str">
        <f t="shared" si="70"/>
        <v>5111</v>
      </c>
      <c r="I159" s="234" t="str">
        <f t="shared" si="71"/>
        <v>2</v>
      </c>
      <c r="J159" s="234" t="str">
        <f t="shared" si="72"/>
        <v>1</v>
      </c>
      <c r="K159" s="234" t="str">
        <f t="shared" si="73"/>
        <v>00</v>
      </c>
      <c r="L159" s="233">
        <v>1500000</v>
      </c>
      <c r="M159" s="233">
        <v>1500000</v>
      </c>
      <c r="N159" s="248">
        <v>0</v>
      </c>
      <c r="O159" s="233">
        <v>0</v>
      </c>
      <c r="P159" s="233">
        <v>0</v>
      </c>
      <c r="Q159" s="233">
        <f t="shared" si="66"/>
        <v>0</v>
      </c>
      <c r="R159" s="233">
        <f t="shared" si="67"/>
        <v>0</v>
      </c>
      <c r="S159" s="227" t="s">
        <v>147</v>
      </c>
      <c r="T159" s="227" t="s">
        <v>159</v>
      </c>
      <c r="U159" s="227" t="s">
        <v>259</v>
      </c>
      <c r="V159" s="227"/>
      <c r="W159" s="228"/>
      <c r="X159" s="229" t="b">
        <f t="shared" si="80"/>
        <v>0</v>
      </c>
      <c r="Y159" s="229" t="b">
        <f t="shared" si="81"/>
        <v>0</v>
      </c>
      <c r="Z159" s="229" t="b">
        <f t="shared" si="82"/>
        <v>0</v>
      </c>
      <c r="AA159" s="229" t="b">
        <f t="shared" si="79"/>
        <v>0</v>
      </c>
      <c r="AB159" s="230"/>
      <c r="AE159" s="231">
        <f t="shared" si="61"/>
        <v>0</v>
      </c>
      <c r="AG159" s="236"/>
      <c r="AH159" s="231"/>
    </row>
    <row r="160" spans="1:34" s="229" customFormat="1" ht="15" x14ac:dyDescent="0.25">
      <c r="A160" s="196"/>
      <c r="B160" s="226"/>
      <c r="C160" s="232" t="s">
        <v>152</v>
      </c>
      <c r="D160" s="232" t="s">
        <v>295</v>
      </c>
      <c r="E160" s="232" t="s">
        <v>327</v>
      </c>
      <c r="F160" s="232" t="s">
        <v>321</v>
      </c>
      <c r="G160" s="232" t="s">
        <v>349</v>
      </c>
      <c r="H160" s="234" t="str">
        <f t="shared" si="70"/>
        <v>5151</v>
      </c>
      <c r="I160" s="234" t="str">
        <f t="shared" si="71"/>
        <v>2</v>
      </c>
      <c r="J160" s="234" t="str">
        <f t="shared" si="72"/>
        <v>1</v>
      </c>
      <c r="K160" s="234" t="str">
        <f t="shared" si="73"/>
        <v>00</v>
      </c>
      <c r="L160" s="233">
        <v>3000000</v>
      </c>
      <c r="M160" s="233">
        <v>3000000</v>
      </c>
      <c r="N160" s="248">
        <v>0</v>
      </c>
      <c r="O160" s="233">
        <v>0</v>
      </c>
      <c r="P160" s="233">
        <v>0</v>
      </c>
      <c r="Q160" s="233">
        <f t="shared" si="66"/>
        <v>0</v>
      </c>
      <c r="R160" s="233">
        <f t="shared" si="67"/>
        <v>0</v>
      </c>
      <c r="S160" s="227" t="s">
        <v>147</v>
      </c>
      <c r="T160" s="227" t="s">
        <v>161</v>
      </c>
      <c r="U160" s="227" t="s">
        <v>259</v>
      </c>
      <c r="V160" s="227"/>
      <c r="W160" s="228"/>
      <c r="X160" s="229" t="b">
        <f t="shared" si="80"/>
        <v>0</v>
      </c>
      <c r="Y160" s="229" t="b">
        <f t="shared" si="81"/>
        <v>0</v>
      </c>
      <c r="Z160" s="229" t="b">
        <f t="shared" si="82"/>
        <v>0</v>
      </c>
      <c r="AA160" s="229" t="b">
        <f t="shared" si="79"/>
        <v>0</v>
      </c>
      <c r="AB160" s="230"/>
      <c r="AE160" s="231">
        <f t="shared" si="61"/>
        <v>0</v>
      </c>
      <c r="AG160" s="236"/>
      <c r="AH160" s="231"/>
    </row>
    <row r="161" spans="1:34" s="229" customFormat="1" ht="15" x14ac:dyDescent="0.25">
      <c r="A161" s="196"/>
      <c r="B161" s="226"/>
      <c r="C161" s="232" t="s">
        <v>152</v>
      </c>
      <c r="D161" s="232" t="s">
        <v>295</v>
      </c>
      <c r="E161" s="232" t="s">
        <v>329</v>
      </c>
      <c r="F161" s="232" t="s">
        <v>350</v>
      </c>
      <c r="G161" s="232" t="s">
        <v>351</v>
      </c>
      <c r="H161" s="234" t="str">
        <f t="shared" si="70"/>
        <v>5231</v>
      </c>
      <c r="I161" s="234" t="str">
        <f t="shared" si="71"/>
        <v>2</v>
      </c>
      <c r="J161" s="234" t="str">
        <f t="shared" si="72"/>
        <v>1</v>
      </c>
      <c r="K161" s="234" t="str">
        <f t="shared" si="73"/>
        <v>00</v>
      </c>
      <c r="L161" s="233">
        <v>200000</v>
      </c>
      <c r="M161" s="233">
        <v>200000</v>
      </c>
      <c r="N161" s="248">
        <v>0</v>
      </c>
      <c r="O161" s="233">
        <v>0</v>
      </c>
      <c r="P161" s="233">
        <v>0</v>
      </c>
      <c r="Q161" s="233">
        <f t="shared" si="66"/>
        <v>0</v>
      </c>
      <c r="R161" s="233">
        <f t="shared" si="67"/>
        <v>0</v>
      </c>
      <c r="S161" s="227" t="s">
        <v>147</v>
      </c>
      <c r="T161" s="227" t="s">
        <v>164</v>
      </c>
      <c r="U161" s="227" t="s">
        <v>259</v>
      </c>
      <c r="V161" s="227"/>
      <c r="W161" s="228"/>
      <c r="X161" s="229" t="b">
        <f t="shared" si="80"/>
        <v>0</v>
      </c>
      <c r="Y161" s="229" t="b">
        <f t="shared" si="81"/>
        <v>0</v>
      </c>
      <c r="Z161" s="229" t="b">
        <f t="shared" si="82"/>
        <v>0</v>
      </c>
      <c r="AA161" s="229" t="b">
        <f t="shared" si="79"/>
        <v>0</v>
      </c>
      <c r="AB161" s="230"/>
      <c r="AE161" s="231">
        <f t="shared" si="61"/>
        <v>0</v>
      </c>
      <c r="AG161" s="236"/>
      <c r="AH161" s="231"/>
    </row>
    <row r="162" spans="1:34" s="229" customFormat="1" ht="15" x14ac:dyDescent="0.25">
      <c r="A162" s="196"/>
      <c r="B162" s="226"/>
      <c r="C162" s="232" t="s">
        <v>152</v>
      </c>
      <c r="D162" s="232" t="s">
        <v>295</v>
      </c>
      <c r="E162" s="232" t="s">
        <v>327</v>
      </c>
      <c r="F162" s="232" t="s">
        <v>352</v>
      </c>
      <c r="G162" s="232" t="s">
        <v>353</v>
      </c>
      <c r="H162" s="234" t="str">
        <f t="shared" si="70"/>
        <v>5911</v>
      </c>
      <c r="I162" s="234" t="str">
        <f t="shared" si="71"/>
        <v>2</v>
      </c>
      <c r="J162" s="234" t="str">
        <f t="shared" si="72"/>
        <v>1</v>
      </c>
      <c r="K162" s="234" t="str">
        <f t="shared" si="73"/>
        <v>00</v>
      </c>
      <c r="L162" s="233">
        <v>820000</v>
      </c>
      <c r="M162" s="233">
        <v>820000</v>
      </c>
      <c r="N162" s="248">
        <v>0</v>
      </c>
      <c r="O162" s="233">
        <v>0</v>
      </c>
      <c r="P162" s="233">
        <v>0</v>
      </c>
      <c r="Q162" s="233">
        <f t="shared" si="66"/>
        <v>0</v>
      </c>
      <c r="R162" s="233">
        <f t="shared" si="67"/>
        <v>0</v>
      </c>
      <c r="S162" s="227"/>
      <c r="T162" s="227"/>
      <c r="U162" s="227"/>
      <c r="V162" s="227"/>
      <c r="W162" s="228"/>
      <c r="AB162" s="230"/>
      <c r="AE162" s="231"/>
      <c r="AG162" s="236"/>
      <c r="AH162" s="231"/>
    </row>
    <row r="163" spans="1:34" s="229" customFormat="1" ht="15" x14ac:dyDescent="0.25">
      <c r="A163" s="196"/>
      <c r="B163" s="226"/>
      <c r="C163" s="232" t="s">
        <v>152</v>
      </c>
      <c r="D163" s="232" t="s">
        <v>141</v>
      </c>
      <c r="E163" s="232" t="s">
        <v>329</v>
      </c>
      <c r="F163" s="232" t="s">
        <v>354</v>
      </c>
      <c r="G163" s="232" t="s">
        <v>355</v>
      </c>
      <c r="H163" s="234" t="str">
        <f t="shared" si="70"/>
        <v>5411</v>
      </c>
      <c r="I163" s="234" t="str">
        <f t="shared" si="71"/>
        <v>2</v>
      </c>
      <c r="J163" s="234" t="str">
        <f t="shared" si="72"/>
        <v>1</v>
      </c>
      <c r="K163" s="234" t="str">
        <f t="shared" si="73"/>
        <v>A7</v>
      </c>
      <c r="L163" s="233">
        <v>1500000</v>
      </c>
      <c r="M163" s="233">
        <v>1500000</v>
      </c>
      <c r="N163" s="248">
        <v>0</v>
      </c>
      <c r="O163" s="233">
        <v>0</v>
      </c>
      <c r="P163" s="233">
        <v>0</v>
      </c>
      <c r="Q163" s="233">
        <f t="shared" si="66"/>
        <v>0</v>
      </c>
      <c r="R163" s="233">
        <f t="shared" si="67"/>
        <v>0</v>
      </c>
      <c r="S163" s="227" t="s">
        <v>148</v>
      </c>
      <c r="T163" s="227" t="s">
        <v>159</v>
      </c>
      <c r="U163" s="227" t="s">
        <v>259</v>
      </c>
      <c r="V163" s="227"/>
      <c r="W163" s="228"/>
      <c r="X163" s="229" t="b">
        <f t="shared" si="80"/>
        <v>0</v>
      </c>
      <c r="Y163" s="229" t="b">
        <f t="shared" si="81"/>
        <v>0</v>
      </c>
      <c r="Z163" s="229" t="b">
        <f t="shared" si="82"/>
        <v>0</v>
      </c>
      <c r="AA163" s="229" t="b">
        <f t="shared" ref="AA163:AA166" si="83">+V163=G163</f>
        <v>0</v>
      </c>
      <c r="AB163" s="230"/>
      <c r="AE163" s="231">
        <f t="shared" ref="AE163:AE175" si="84">L163-M163</f>
        <v>0</v>
      </c>
      <c r="AG163" s="236"/>
      <c r="AH163" s="231"/>
    </row>
    <row r="164" spans="1:34" s="229" customFormat="1" ht="15" x14ac:dyDescent="0.25">
      <c r="A164" s="196"/>
      <c r="B164" s="226"/>
      <c r="C164" s="232" t="s">
        <v>152</v>
      </c>
      <c r="D164" s="232" t="s">
        <v>290</v>
      </c>
      <c r="E164" s="232" t="s">
        <v>329</v>
      </c>
      <c r="F164" s="232" t="s">
        <v>354</v>
      </c>
      <c r="G164" s="232" t="s">
        <v>356</v>
      </c>
      <c r="H164" s="234" t="str">
        <f t="shared" si="70"/>
        <v>5411</v>
      </c>
      <c r="I164" s="234" t="str">
        <f t="shared" si="71"/>
        <v>2</v>
      </c>
      <c r="J164" s="234" t="str">
        <f t="shared" si="72"/>
        <v>1</v>
      </c>
      <c r="K164" s="234" t="str">
        <f t="shared" si="73"/>
        <v>A7</v>
      </c>
      <c r="L164" s="233">
        <v>2500000</v>
      </c>
      <c r="M164" s="233">
        <v>2500000</v>
      </c>
      <c r="N164" s="248">
        <v>0</v>
      </c>
      <c r="O164" s="233">
        <v>0</v>
      </c>
      <c r="P164" s="233">
        <v>0</v>
      </c>
      <c r="Q164" s="233">
        <f t="shared" si="66"/>
        <v>0</v>
      </c>
      <c r="R164" s="233">
        <f t="shared" si="67"/>
        <v>0</v>
      </c>
      <c r="S164" s="227" t="s">
        <v>155</v>
      </c>
      <c r="T164" s="227" t="s">
        <v>154</v>
      </c>
      <c r="U164" s="227" t="s">
        <v>259</v>
      </c>
      <c r="V164" s="227"/>
      <c r="W164" s="228"/>
      <c r="X164" s="229" t="b">
        <f t="shared" si="80"/>
        <v>0</v>
      </c>
      <c r="Y164" s="229" t="b">
        <f t="shared" si="81"/>
        <v>0</v>
      </c>
      <c r="Z164" s="229" t="b">
        <f t="shared" si="82"/>
        <v>0</v>
      </c>
      <c r="AA164" s="229" t="b">
        <f t="shared" si="83"/>
        <v>0</v>
      </c>
      <c r="AB164" s="230"/>
      <c r="AE164" s="231">
        <f t="shared" si="84"/>
        <v>0</v>
      </c>
      <c r="AG164" s="236"/>
      <c r="AH164" s="231"/>
    </row>
    <row r="165" spans="1:34" s="229" customFormat="1" ht="15" x14ac:dyDescent="0.25">
      <c r="A165" s="196"/>
      <c r="B165" s="226"/>
      <c r="C165" s="232" t="s">
        <v>152</v>
      </c>
      <c r="D165" s="232" t="s">
        <v>294</v>
      </c>
      <c r="E165" s="232" t="s">
        <v>329</v>
      </c>
      <c r="F165" s="232" t="s">
        <v>323</v>
      </c>
      <c r="G165" s="232" t="s">
        <v>357</v>
      </c>
      <c r="H165" s="234" t="str">
        <f t="shared" si="70"/>
        <v>5412</v>
      </c>
      <c r="I165" s="234" t="str">
        <f t="shared" si="71"/>
        <v>2</v>
      </c>
      <c r="J165" s="234" t="str">
        <f t="shared" si="72"/>
        <v>1</v>
      </c>
      <c r="K165" s="234" t="str">
        <f t="shared" si="73"/>
        <v>A7</v>
      </c>
      <c r="L165" s="233">
        <v>1300000</v>
      </c>
      <c r="M165" s="233">
        <v>1300000</v>
      </c>
      <c r="N165" s="248">
        <v>0</v>
      </c>
      <c r="O165" s="233">
        <v>0</v>
      </c>
      <c r="P165" s="233">
        <v>0</v>
      </c>
      <c r="Q165" s="233">
        <f t="shared" si="66"/>
        <v>0</v>
      </c>
      <c r="R165" s="233">
        <f t="shared" si="67"/>
        <v>0</v>
      </c>
      <c r="S165" s="227" t="s">
        <v>162</v>
      </c>
      <c r="T165" s="227" t="s">
        <v>171</v>
      </c>
      <c r="U165" s="227" t="s">
        <v>259</v>
      </c>
      <c r="V165" s="227"/>
      <c r="W165" s="228"/>
      <c r="X165" s="229" t="b">
        <f t="shared" si="80"/>
        <v>0</v>
      </c>
      <c r="Y165" s="229" t="b">
        <f t="shared" si="81"/>
        <v>0</v>
      </c>
      <c r="Z165" s="229" t="b">
        <f t="shared" si="82"/>
        <v>0</v>
      </c>
      <c r="AA165" s="229" t="b">
        <f t="shared" si="83"/>
        <v>0</v>
      </c>
      <c r="AB165" s="230"/>
      <c r="AE165" s="231">
        <f t="shared" si="84"/>
        <v>0</v>
      </c>
      <c r="AG165" s="236"/>
      <c r="AH165" s="231"/>
    </row>
    <row r="166" spans="1:34" s="229" customFormat="1" ht="15" x14ac:dyDescent="0.25">
      <c r="A166" s="196"/>
      <c r="B166" s="226"/>
      <c r="C166" s="232" t="s">
        <v>152</v>
      </c>
      <c r="D166" s="232" t="s">
        <v>290</v>
      </c>
      <c r="E166" s="232" t="s">
        <v>340</v>
      </c>
      <c r="F166" s="232" t="s">
        <v>358</v>
      </c>
      <c r="G166" s="232" t="s">
        <v>359</v>
      </c>
      <c r="H166" s="234" t="str">
        <f t="shared" si="70"/>
        <v>5631</v>
      </c>
      <c r="I166" s="234" t="str">
        <f t="shared" si="71"/>
        <v>2</v>
      </c>
      <c r="J166" s="234" t="str">
        <f t="shared" si="72"/>
        <v>1</v>
      </c>
      <c r="K166" s="234" t="str">
        <f t="shared" si="73"/>
        <v>A7</v>
      </c>
      <c r="L166" s="233">
        <v>3000000</v>
      </c>
      <c r="M166" s="233">
        <v>3000000</v>
      </c>
      <c r="N166" s="248">
        <v>0</v>
      </c>
      <c r="O166" s="233">
        <v>0</v>
      </c>
      <c r="P166" s="233">
        <v>0</v>
      </c>
      <c r="Q166" s="233">
        <f t="shared" si="66"/>
        <v>0</v>
      </c>
      <c r="R166" s="233">
        <f t="shared" si="67"/>
        <v>0</v>
      </c>
      <c r="S166" s="227" t="s">
        <v>167</v>
      </c>
      <c r="T166" s="227" t="s">
        <v>161</v>
      </c>
      <c r="U166" s="227" t="s">
        <v>259</v>
      </c>
      <c r="V166" s="227"/>
      <c r="W166" s="228"/>
      <c r="X166" s="229" t="b">
        <f t="shared" si="80"/>
        <v>0</v>
      </c>
      <c r="Y166" s="229" t="b">
        <f t="shared" si="81"/>
        <v>0</v>
      </c>
      <c r="Z166" s="229" t="b">
        <f t="shared" si="82"/>
        <v>0</v>
      </c>
      <c r="AA166" s="229" t="b">
        <f t="shared" si="83"/>
        <v>0</v>
      </c>
      <c r="AB166" s="230"/>
      <c r="AE166" s="231">
        <f t="shared" si="84"/>
        <v>0</v>
      </c>
      <c r="AG166" s="236"/>
      <c r="AH166" s="231"/>
    </row>
    <row r="167" spans="1:34" s="229" customFormat="1" ht="15" x14ac:dyDescent="0.25">
      <c r="A167" s="196"/>
      <c r="B167" s="226"/>
      <c r="C167" s="232" t="s">
        <v>152</v>
      </c>
      <c r="D167" s="232" t="s">
        <v>141</v>
      </c>
      <c r="E167" s="232" t="s">
        <v>327</v>
      </c>
      <c r="F167" s="232" t="s">
        <v>314</v>
      </c>
      <c r="G167" s="232" t="s">
        <v>360</v>
      </c>
      <c r="H167" s="234" t="str">
        <f t="shared" si="70"/>
        <v>5671</v>
      </c>
      <c r="I167" s="234" t="str">
        <f t="shared" si="71"/>
        <v>2</v>
      </c>
      <c r="J167" s="234" t="str">
        <f t="shared" si="72"/>
        <v>1</v>
      </c>
      <c r="K167" s="234" t="str">
        <f t="shared" si="73"/>
        <v>A7</v>
      </c>
      <c r="L167" s="233">
        <v>450000</v>
      </c>
      <c r="M167" s="233">
        <v>450000</v>
      </c>
      <c r="N167" s="248">
        <v>0</v>
      </c>
      <c r="O167" s="233">
        <v>0</v>
      </c>
      <c r="P167" s="233">
        <v>0</v>
      </c>
      <c r="Q167" s="233">
        <f t="shared" si="66"/>
        <v>0</v>
      </c>
      <c r="R167" s="233">
        <f t="shared" si="67"/>
        <v>0</v>
      </c>
      <c r="S167" s="227" t="s">
        <v>147</v>
      </c>
      <c r="T167" s="227" t="s">
        <v>161</v>
      </c>
      <c r="U167" s="227" t="s">
        <v>260</v>
      </c>
      <c r="V167" s="227"/>
      <c r="W167" s="228"/>
      <c r="X167" s="229" t="b">
        <f t="shared" si="80"/>
        <v>0</v>
      </c>
      <c r="Y167" s="229" t="b">
        <f t="shared" si="81"/>
        <v>0</v>
      </c>
      <c r="Z167" s="229" t="b">
        <f t="shared" si="82"/>
        <v>0</v>
      </c>
      <c r="AA167" s="229" t="b">
        <f t="shared" ref="AA167" si="85">+V167=G167</f>
        <v>0</v>
      </c>
      <c r="AB167" s="230"/>
      <c r="AE167" s="231">
        <f t="shared" si="84"/>
        <v>0</v>
      </c>
      <c r="AG167" s="236"/>
      <c r="AH167" s="231"/>
    </row>
    <row r="168" spans="1:34" s="229" customFormat="1" ht="15" x14ac:dyDescent="0.25">
      <c r="A168" s="196"/>
      <c r="B168" s="226" t="e">
        <f>+CONCATENATE(#REF!,#REF!,#REF!,#REF!)</f>
        <v>#REF!</v>
      </c>
      <c r="C168" s="232" t="s">
        <v>152</v>
      </c>
      <c r="D168" s="232" t="s">
        <v>290</v>
      </c>
      <c r="E168" s="232" t="s">
        <v>340</v>
      </c>
      <c r="F168" s="232" t="s">
        <v>314</v>
      </c>
      <c r="G168" s="232" t="s">
        <v>361</v>
      </c>
      <c r="H168" s="234" t="str">
        <f t="shared" si="70"/>
        <v>5671</v>
      </c>
      <c r="I168" s="234" t="str">
        <f t="shared" si="71"/>
        <v>2</v>
      </c>
      <c r="J168" s="234" t="str">
        <f t="shared" si="72"/>
        <v>1</v>
      </c>
      <c r="K168" s="234" t="str">
        <f t="shared" si="73"/>
        <v>A7</v>
      </c>
      <c r="L168" s="233">
        <v>1600000</v>
      </c>
      <c r="M168" s="233">
        <v>1600000</v>
      </c>
      <c r="N168" s="248">
        <v>0</v>
      </c>
      <c r="O168" s="233">
        <v>0</v>
      </c>
      <c r="P168" s="233">
        <v>0</v>
      </c>
      <c r="Q168" s="233">
        <f t="shared" si="66"/>
        <v>0</v>
      </c>
      <c r="R168" s="233">
        <f t="shared" si="67"/>
        <v>0</v>
      </c>
      <c r="S168" s="227" t="s">
        <v>153</v>
      </c>
      <c r="T168" s="227" t="s">
        <v>169</v>
      </c>
      <c r="U168" s="227" t="s">
        <v>261</v>
      </c>
      <c r="V168" s="227"/>
      <c r="W168" s="228"/>
      <c r="X168" s="229" t="b">
        <f t="shared" si="80"/>
        <v>0</v>
      </c>
      <c r="Y168" s="229" t="b">
        <f t="shared" si="81"/>
        <v>0</v>
      </c>
      <c r="Z168" s="229" t="b">
        <f t="shared" si="82"/>
        <v>0</v>
      </c>
      <c r="AA168" s="229" t="b">
        <f t="shared" ref="AA168" si="86">+V168=G168</f>
        <v>0</v>
      </c>
      <c r="AB168" s="230" t="e">
        <f>#REF!-W168</f>
        <v>#REF!</v>
      </c>
      <c r="AE168" s="231">
        <f t="shared" si="84"/>
        <v>0</v>
      </c>
      <c r="AG168" s="236"/>
      <c r="AH168" s="231"/>
    </row>
    <row r="169" spans="1:34" s="229" customFormat="1" ht="15" x14ac:dyDescent="0.25">
      <c r="A169" s="196"/>
      <c r="B169" s="226"/>
      <c r="C169" s="232" t="s">
        <v>152</v>
      </c>
      <c r="D169" s="232" t="s">
        <v>297</v>
      </c>
      <c r="E169" s="232" t="s">
        <v>327</v>
      </c>
      <c r="F169" s="232" t="s">
        <v>315</v>
      </c>
      <c r="G169" s="232" t="s">
        <v>362</v>
      </c>
      <c r="H169" s="234" t="str">
        <f t="shared" si="70"/>
        <v>6121</v>
      </c>
      <c r="I169" s="234" t="str">
        <f t="shared" si="71"/>
        <v>2</v>
      </c>
      <c r="J169" s="234" t="str">
        <f t="shared" si="72"/>
        <v>1</v>
      </c>
      <c r="K169" s="234" t="str">
        <f t="shared" si="73"/>
        <v>A7</v>
      </c>
      <c r="L169" s="233">
        <v>20000000</v>
      </c>
      <c r="M169" s="233">
        <v>20000000</v>
      </c>
      <c r="N169" s="248">
        <v>6300000</v>
      </c>
      <c r="O169" s="233">
        <v>0</v>
      </c>
      <c r="P169" s="233">
        <v>0</v>
      </c>
      <c r="Q169" s="233">
        <f t="shared" si="66"/>
        <v>0</v>
      </c>
      <c r="R169" s="233">
        <f t="shared" si="67"/>
        <v>0</v>
      </c>
      <c r="S169" s="227" t="s">
        <v>160</v>
      </c>
      <c r="T169" s="227" t="s">
        <v>171</v>
      </c>
      <c r="U169" s="227" t="s">
        <v>261</v>
      </c>
      <c r="V169" s="227"/>
      <c r="W169" s="228"/>
      <c r="X169" s="229" t="b">
        <f t="shared" si="80"/>
        <v>0</v>
      </c>
      <c r="Y169" s="229" t="b">
        <f t="shared" si="81"/>
        <v>0</v>
      </c>
      <c r="Z169" s="229" t="b">
        <f t="shared" si="82"/>
        <v>0</v>
      </c>
      <c r="AA169" s="229" t="b">
        <f t="shared" ref="AA169" si="87">+V169=G169</f>
        <v>0</v>
      </c>
      <c r="AB169" s="230"/>
      <c r="AE169" s="231">
        <f t="shared" si="84"/>
        <v>0</v>
      </c>
      <c r="AG169" s="236"/>
      <c r="AH169" s="231"/>
    </row>
    <row r="170" spans="1:34" s="229" customFormat="1" ht="15" x14ac:dyDescent="0.25">
      <c r="A170" s="196"/>
      <c r="B170" s="226" t="e">
        <f>+CONCATENATE(#REF!,#REF!,#REF!,#REF!)</f>
        <v>#REF!</v>
      </c>
      <c r="C170" s="232" t="s">
        <v>152</v>
      </c>
      <c r="D170" s="232" t="s">
        <v>297</v>
      </c>
      <c r="E170" s="232" t="s">
        <v>327</v>
      </c>
      <c r="F170" s="232" t="s">
        <v>315</v>
      </c>
      <c r="G170" s="232" t="s">
        <v>363</v>
      </c>
      <c r="H170" s="234" t="str">
        <f t="shared" si="70"/>
        <v>6121</v>
      </c>
      <c r="I170" s="234" t="str">
        <f t="shared" si="71"/>
        <v>2</v>
      </c>
      <c r="J170" s="234" t="str">
        <f t="shared" si="72"/>
        <v>1</v>
      </c>
      <c r="K170" s="234" t="str">
        <f t="shared" si="73"/>
        <v>A7</v>
      </c>
      <c r="L170" s="233">
        <v>10000000</v>
      </c>
      <c r="M170" s="233">
        <v>10000000</v>
      </c>
      <c r="N170" s="248">
        <v>0</v>
      </c>
      <c r="O170" s="233">
        <v>0</v>
      </c>
      <c r="P170" s="233">
        <v>0</v>
      </c>
      <c r="Q170" s="233">
        <f t="shared" si="66"/>
        <v>0</v>
      </c>
      <c r="R170" s="233">
        <f t="shared" si="67"/>
        <v>0</v>
      </c>
      <c r="S170" s="227" t="s">
        <v>153</v>
      </c>
      <c r="T170" s="227" t="s">
        <v>154</v>
      </c>
      <c r="U170" s="227" t="s">
        <v>263</v>
      </c>
      <c r="V170" s="227"/>
      <c r="W170" s="228"/>
      <c r="X170" s="229" t="b">
        <f t="shared" si="80"/>
        <v>0</v>
      </c>
      <c r="Y170" s="229" t="b">
        <f t="shared" si="81"/>
        <v>0</v>
      </c>
      <c r="Z170" s="229" t="b">
        <f t="shared" si="82"/>
        <v>0</v>
      </c>
      <c r="AA170" s="229" t="b">
        <f t="shared" ref="AA170" si="88">+V170=G170</f>
        <v>0</v>
      </c>
      <c r="AB170" s="230" t="e">
        <f>#REF!-W170</f>
        <v>#REF!</v>
      </c>
      <c r="AE170" s="231">
        <f t="shared" si="84"/>
        <v>0</v>
      </c>
      <c r="AG170" s="236"/>
      <c r="AH170" s="231"/>
    </row>
    <row r="171" spans="1:34" s="229" customFormat="1" ht="15" x14ac:dyDescent="0.25">
      <c r="A171" s="196"/>
      <c r="B171" s="226" t="e">
        <f>+CONCATENATE(#REF!,#REF!,#REF!,#REF!)</f>
        <v>#REF!</v>
      </c>
      <c r="C171" s="232" t="s">
        <v>152</v>
      </c>
      <c r="D171" s="232" t="s">
        <v>297</v>
      </c>
      <c r="E171" s="232" t="s">
        <v>327</v>
      </c>
      <c r="F171" s="232" t="s">
        <v>315</v>
      </c>
      <c r="G171" s="232" t="s">
        <v>364</v>
      </c>
      <c r="H171" s="234" t="str">
        <f t="shared" si="70"/>
        <v>6121</v>
      </c>
      <c r="I171" s="234" t="str">
        <f t="shared" si="71"/>
        <v>2</v>
      </c>
      <c r="J171" s="234" t="str">
        <f t="shared" si="72"/>
        <v>1</v>
      </c>
      <c r="K171" s="234" t="str">
        <f t="shared" si="73"/>
        <v>A7</v>
      </c>
      <c r="L171" s="233">
        <v>10500000</v>
      </c>
      <c r="M171" s="233">
        <v>10500000</v>
      </c>
      <c r="N171" s="248">
        <v>0</v>
      </c>
      <c r="O171" s="233">
        <v>0</v>
      </c>
      <c r="P171" s="233">
        <v>0</v>
      </c>
      <c r="Q171" s="233">
        <f t="shared" si="66"/>
        <v>0</v>
      </c>
      <c r="R171" s="233">
        <f t="shared" ref="R171:R180" si="89">+Q171</f>
        <v>0</v>
      </c>
      <c r="S171" s="227" t="s">
        <v>142</v>
      </c>
      <c r="T171" s="227" t="s">
        <v>171</v>
      </c>
      <c r="U171" s="227" t="s">
        <v>263</v>
      </c>
      <c r="V171" s="227"/>
      <c r="W171" s="228"/>
      <c r="X171" s="229" t="b">
        <f t="shared" si="80"/>
        <v>0</v>
      </c>
      <c r="Y171" s="229" t="b">
        <f t="shared" si="81"/>
        <v>0</v>
      </c>
      <c r="Z171" s="229" t="b">
        <f t="shared" si="82"/>
        <v>0</v>
      </c>
      <c r="AA171" s="229" t="b">
        <f t="shared" ref="AA171:AA175" si="90">+V171=G171</f>
        <v>0</v>
      </c>
      <c r="AB171" s="230" t="e">
        <f>#REF!-W171</f>
        <v>#REF!</v>
      </c>
      <c r="AE171" s="231">
        <f t="shared" si="84"/>
        <v>0</v>
      </c>
      <c r="AG171" s="236"/>
      <c r="AH171" s="231"/>
    </row>
    <row r="172" spans="1:34" s="229" customFormat="1" ht="15" x14ac:dyDescent="0.25">
      <c r="A172" s="196"/>
      <c r="B172" s="226" t="e">
        <f>+CONCATENATE(#REF!,#REF!,#REF!,#REF!)</f>
        <v>#REF!</v>
      </c>
      <c r="C172" s="232" t="s">
        <v>152</v>
      </c>
      <c r="D172" s="232" t="s">
        <v>297</v>
      </c>
      <c r="E172" s="232" t="s">
        <v>327</v>
      </c>
      <c r="F172" s="232" t="s">
        <v>316</v>
      </c>
      <c r="G172" s="232" t="s">
        <v>365</v>
      </c>
      <c r="H172" s="234" t="str">
        <f t="shared" si="70"/>
        <v>6141</v>
      </c>
      <c r="I172" s="234" t="str">
        <f t="shared" si="71"/>
        <v>2</v>
      </c>
      <c r="J172" s="234" t="str">
        <f t="shared" si="72"/>
        <v>1</v>
      </c>
      <c r="K172" s="234" t="str">
        <f t="shared" si="73"/>
        <v>A7</v>
      </c>
      <c r="L172" s="233">
        <v>33338379</v>
      </c>
      <c r="M172" s="233">
        <v>33338379</v>
      </c>
      <c r="N172" s="248">
        <v>15002271</v>
      </c>
      <c r="O172" s="233">
        <v>0</v>
      </c>
      <c r="P172" s="233">
        <v>0</v>
      </c>
      <c r="Q172" s="233">
        <f t="shared" si="66"/>
        <v>0</v>
      </c>
      <c r="R172" s="233">
        <f t="shared" si="89"/>
        <v>0</v>
      </c>
      <c r="S172" s="227" t="s">
        <v>160</v>
      </c>
      <c r="T172" s="227" t="s">
        <v>171</v>
      </c>
      <c r="U172" s="227" t="s">
        <v>263</v>
      </c>
      <c r="V172" s="227"/>
      <c r="W172" s="228"/>
      <c r="X172" s="229" t="b">
        <f t="shared" si="80"/>
        <v>0</v>
      </c>
      <c r="Y172" s="229" t="b">
        <f t="shared" si="81"/>
        <v>0</v>
      </c>
      <c r="Z172" s="229" t="b">
        <f t="shared" si="82"/>
        <v>0</v>
      </c>
      <c r="AA172" s="229" t="b">
        <f t="shared" si="90"/>
        <v>0</v>
      </c>
      <c r="AB172" s="230" t="e">
        <f>#REF!-W172</f>
        <v>#REF!</v>
      </c>
      <c r="AE172" s="231">
        <f t="shared" si="84"/>
        <v>0</v>
      </c>
      <c r="AG172" s="236"/>
      <c r="AH172" s="231"/>
    </row>
    <row r="173" spans="1:34" s="229" customFormat="1" ht="15" x14ac:dyDescent="0.25">
      <c r="A173" s="196"/>
      <c r="B173" s="226" t="e">
        <f>+CONCATENATE(#REF!,#REF!,#REF!,#REF!)</f>
        <v>#REF!</v>
      </c>
      <c r="C173" s="232" t="s">
        <v>152</v>
      </c>
      <c r="D173" s="232" t="s">
        <v>297</v>
      </c>
      <c r="E173" s="232" t="s">
        <v>327</v>
      </c>
      <c r="F173" s="232" t="s">
        <v>316</v>
      </c>
      <c r="G173" s="232" t="s">
        <v>366</v>
      </c>
      <c r="H173" s="234" t="str">
        <f t="shared" si="70"/>
        <v>6141</v>
      </c>
      <c r="I173" s="234" t="str">
        <f t="shared" si="71"/>
        <v>2</v>
      </c>
      <c r="J173" s="234" t="str">
        <f t="shared" si="72"/>
        <v>1</v>
      </c>
      <c r="K173" s="234" t="str">
        <f t="shared" si="73"/>
        <v>A7</v>
      </c>
      <c r="L173" s="233">
        <v>28000000</v>
      </c>
      <c r="M173" s="233">
        <v>28000000</v>
      </c>
      <c r="N173" s="248">
        <v>0</v>
      </c>
      <c r="O173" s="233">
        <v>0</v>
      </c>
      <c r="P173" s="233">
        <v>0</v>
      </c>
      <c r="Q173" s="233">
        <f t="shared" ref="Q173:Q180" si="91">+O173+P173</f>
        <v>0</v>
      </c>
      <c r="R173" s="233">
        <f t="shared" si="89"/>
        <v>0</v>
      </c>
      <c r="S173" s="227" t="s">
        <v>170</v>
      </c>
      <c r="T173" s="227" t="s">
        <v>217</v>
      </c>
      <c r="U173" s="227" t="s">
        <v>263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90"/>
        <v>0</v>
      </c>
      <c r="AB173" s="230" t="e">
        <f>#REF!-W173</f>
        <v>#REF!</v>
      </c>
      <c r="AE173" s="231">
        <f t="shared" si="84"/>
        <v>0</v>
      </c>
      <c r="AG173" s="236"/>
      <c r="AH173" s="231"/>
    </row>
    <row r="174" spans="1:34" s="229" customFormat="1" ht="15" x14ac:dyDescent="0.25">
      <c r="A174" s="196"/>
      <c r="B174" s="226" t="e">
        <f>+CONCATENATE(#REF!,#REF!,#REF!,#REF!)</f>
        <v>#REF!</v>
      </c>
      <c r="C174" s="232" t="s">
        <v>152</v>
      </c>
      <c r="D174" s="232" t="s">
        <v>297</v>
      </c>
      <c r="E174" s="232" t="s">
        <v>327</v>
      </c>
      <c r="F174" s="232" t="s">
        <v>316</v>
      </c>
      <c r="G174" s="232" t="s">
        <v>367</v>
      </c>
      <c r="H174" s="234" t="str">
        <f t="shared" si="70"/>
        <v>6141</v>
      </c>
      <c r="I174" s="234" t="str">
        <f t="shared" si="71"/>
        <v>2</v>
      </c>
      <c r="J174" s="234" t="str">
        <f t="shared" si="72"/>
        <v>1</v>
      </c>
      <c r="K174" s="234" t="str">
        <f t="shared" si="73"/>
        <v>A7</v>
      </c>
      <c r="L174" s="233">
        <v>13426113</v>
      </c>
      <c r="M174" s="233">
        <v>13426113</v>
      </c>
      <c r="N174" s="248">
        <v>0</v>
      </c>
      <c r="O174" s="233">
        <v>0</v>
      </c>
      <c r="P174" s="233">
        <v>0</v>
      </c>
      <c r="Q174" s="233">
        <f t="shared" si="91"/>
        <v>0</v>
      </c>
      <c r="R174" s="233">
        <f t="shared" si="89"/>
        <v>0</v>
      </c>
      <c r="S174" s="227" t="s">
        <v>155</v>
      </c>
      <c r="T174" s="227" t="s">
        <v>154</v>
      </c>
      <c r="U174" s="227" t="s">
        <v>263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90"/>
        <v>0</v>
      </c>
      <c r="AB174" s="230" t="e">
        <f>#REF!-W174</f>
        <v>#REF!</v>
      </c>
      <c r="AE174" s="231">
        <f t="shared" si="84"/>
        <v>0</v>
      </c>
      <c r="AG174" s="236"/>
      <c r="AH174" s="231"/>
    </row>
    <row r="175" spans="1:34" s="229" customFormat="1" ht="15" x14ac:dyDescent="0.25">
      <c r="A175" s="196"/>
      <c r="B175" s="226" t="e">
        <f>+CONCATENATE(#REF!,#REF!,#REF!,#REF!)</f>
        <v>#REF!</v>
      </c>
      <c r="C175" s="232" t="s">
        <v>152</v>
      </c>
      <c r="D175" s="232" t="s">
        <v>297</v>
      </c>
      <c r="E175" s="232" t="s">
        <v>327</v>
      </c>
      <c r="F175" s="232" t="s">
        <v>316</v>
      </c>
      <c r="G175" s="232" t="s">
        <v>368</v>
      </c>
      <c r="H175" s="234" t="str">
        <f t="shared" si="70"/>
        <v>6141</v>
      </c>
      <c r="I175" s="234" t="str">
        <f t="shared" si="71"/>
        <v>2</v>
      </c>
      <c r="J175" s="234" t="str">
        <f t="shared" si="72"/>
        <v>1</v>
      </c>
      <c r="K175" s="234" t="str">
        <f t="shared" si="73"/>
        <v>A7</v>
      </c>
      <c r="L175" s="233">
        <v>7000000</v>
      </c>
      <c r="M175" s="233">
        <v>7000000</v>
      </c>
      <c r="N175" s="248">
        <v>0</v>
      </c>
      <c r="O175" s="233">
        <v>0</v>
      </c>
      <c r="P175" s="233">
        <v>0</v>
      </c>
      <c r="Q175" s="233">
        <f t="shared" si="91"/>
        <v>0</v>
      </c>
      <c r="R175" s="233">
        <f t="shared" si="89"/>
        <v>0</v>
      </c>
      <c r="S175" s="227" t="s">
        <v>162</v>
      </c>
      <c r="T175" s="227" t="s">
        <v>217</v>
      </c>
      <c r="U175" s="227" t="s">
        <v>263</v>
      </c>
      <c r="V175" s="227"/>
      <c r="W175" s="228"/>
      <c r="X175" s="229" t="b">
        <f t="shared" si="80"/>
        <v>0</v>
      </c>
      <c r="Y175" s="229" t="b">
        <f t="shared" si="81"/>
        <v>0</v>
      </c>
      <c r="Z175" s="229" t="b">
        <f t="shared" si="82"/>
        <v>0</v>
      </c>
      <c r="AA175" s="229" t="b">
        <f t="shared" si="90"/>
        <v>0</v>
      </c>
      <c r="AB175" s="230" t="e">
        <f>#REF!-W175</f>
        <v>#REF!</v>
      </c>
      <c r="AE175" s="231">
        <f t="shared" si="84"/>
        <v>0</v>
      </c>
      <c r="AG175" s="236"/>
      <c r="AH175" s="231"/>
    </row>
    <row r="176" spans="1:34" s="229" customFormat="1" ht="15" x14ac:dyDescent="0.25">
      <c r="A176" s="196"/>
      <c r="B176" s="242"/>
      <c r="C176" s="232" t="s">
        <v>152</v>
      </c>
      <c r="D176" s="232" t="s">
        <v>297</v>
      </c>
      <c r="E176" s="232" t="s">
        <v>327</v>
      </c>
      <c r="F176" s="232" t="s">
        <v>316</v>
      </c>
      <c r="G176" s="232" t="s">
        <v>369</v>
      </c>
      <c r="H176" s="234" t="str">
        <f t="shared" si="70"/>
        <v>6141</v>
      </c>
      <c r="I176" s="234" t="str">
        <f t="shared" si="71"/>
        <v>2</v>
      </c>
      <c r="J176" s="234" t="str">
        <f t="shared" si="72"/>
        <v>1</v>
      </c>
      <c r="K176" s="234" t="str">
        <f t="shared" si="73"/>
        <v>A7</v>
      </c>
      <c r="L176" s="233">
        <v>24000000</v>
      </c>
      <c r="M176" s="233">
        <v>24000000</v>
      </c>
      <c r="N176" s="248">
        <v>4500000</v>
      </c>
      <c r="O176" s="233">
        <v>0</v>
      </c>
      <c r="P176" s="233">
        <v>0</v>
      </c>
      <c r="Q176" s="233">
        <f t="shared" si="91"/>
        <v>0</v>
      </c>
      <c r="R176" s="233">
        <f t="shared" si="89"/>
        <v>0</v>
      </c>
      <c r="S176" s="227"/>
      <c r="T176" s="227"/>
      <c r="U176" s="227"/>
      <c r="V176" s="227"/>
      <c r="W176" s="228"/>
      <c r="AB176" s="230"/>
      <c r="AE176" s="231"/>
      <c r="AG176" s="138"/>
      <c r="AH176" s="231"/>
    </row>
    <row r="177" spans="1:34" s="229" customFormat="1" ht="15" x14ac:dyDescent="0.25">
      <c r="A177" s="196"/>
      <c r="B177" s="242"/>
      <c r="C177" s="232" t="s">
        <v>152</v>
      </c>
      <c r="D177" s="232" t="s">
        <v>297</v>
      </c>
      <c r="E177" s="232" t="s">
        <v>327</v>
      </c>
      <c r="F177" s="232" t="s">
        <v>316</v>
      </c>
      <c r="G177" s="232" t="s">
        <v>370</v>
      </c>
      <c r="H177" s="234" t="str">
        <f t="shared" si="70"/>
        <v>6141</v>
      </c>
      <c r="I177" s="234" t="str">
        <f t="shared" si="71"/>
        <v>2</v>
      </c>
      <c r="J177" s="234" t="str">
        <f t="shared" si="72"/>
        <v>1</v>
      </c>
      <c r="K177" s="234" t="str">
        <f t="shared" si="73"/>
        <v>A7</v>
      </c>
      <c r="L177" s="233">
        <v>10740890</v>
      </c>
      <c r="M177" s="233">
        <v>10740890</v>
      </c>
      <c r="N177" s="248">
        <v>0</v>
      </c>
      <c r="O177" s="233">
        <v>0</v>
      </c>
      <c r="P177" s="233">
        <v>0</v>
      </c>
      <c r="Q177" s="233">
        <f t="shared" si="91"/>
        <v>0</v>
      </c>
      <c r="R177" s="233">
        <f t="shared" si="89"/>
        <v>0</v>
      </c>
      <c r="S177" s="227"/>
      <c r="T177" s="227"/>
      <c r="U177" s="227"/>
      <c r="V177" s="227"/>
      <c r="W177" s="228"/>
      <c r="AB177" s="230"/>
      <c r="AE177" s="231"/>
      <c r="AG177" s="138"/>
      <c r="AH177" s="231"/>
    </row>
    <row r="178" spans="1:34" s="229" customFormat="1" ht="15" x14ac:dyDescent="0.25">
      <c r="A178" s="196"/>
      <c r="B178" s="242"/>
      <c r="C178" s="232" t="s">
        <v>152</v>
      </c>
      <c r="D178" s="232" t="s">
        <v>297</v>
      </c>
      <c r="E178" s="232" t="s">
        <v>327</v>
      </c>
      <c r="F178" s="232" t="s">
        <v>316</v>
      </c>
      <c r="G178" s="232" t="s">
        <v>371</v>
      </c>
      <c r="H178" s="234" t="str">
        <f t="shared" si="70"/>
        <v>6141</v>
      </c>
      <c r="I178" s="234" t="str">
        <f t="shared" si="71"/>
        <v>2</v>
      </c>
      <c r="J178" s="234" t="str">
        <f t="shared" si="72"/>
        <v>1</v>
      </c>
      <c r="K178" s="234" t="str">
        <f t="shared" si="73"/>
        <v>A7</v>
      </c>
      <c r="L178" s="233">
        <v>6000000</v>
      </c>
      <c r="M178" s="233">
        <v>6000000</v>
      </c>
      <c r="N178" s="248">
        <v>0</v>
      </c>
      <c r="O178" s="233">
        <v>0</v>
      </c>
      <c r="P178" s="233">
        <v>0</v>
      </c>
      <c r="Q178" s="233">
        <f t="shared" si="91"/>
        <v>0</v>
      </c>
      <c r="R178" s="233">
        <f t="shared" si="89"/>
        <v>0</v>
      </c>
      <c r="S178" s="227"/>
      <c r="T178" s="227"/>
      <c r="U178" s="227"/>
      <c r="V178" s="227"/>
      <c r="W178" s="228"/>
      <c r="AB178" s="230"/>
      <c r="AE178" s="231"/>
      <c r="AG178" s="138"/>
      <c r="AH178" s="231"/>
    </row>
    <row r="179" spans="1:34" s="229" customFormat="1" ht="15" x14ac:dyDescent="0.25">
      <c r="A179" s="196"/>
      <c r="B179" s="242"/>
      <c r="C179" s="232" t="s">
        <v>152</v>
      </c>
      <c r="D179" s="232" t="s">
        <v>297</v>
      </c>
      <c r="E179" s="232" t="s">
        <v>327</v>
      </c>
      <c r="F179" s="232" t="s">
        <v>316</v>
      </c>
      <c r="G179" s="232" t="s">
        <v>372</v>
      </c>
      <c r="H179" s="234" t="str">
        <f t="shared" si="70"/>
        <v>6141</v>
      </c>
      <c r="I179" s="234" t="str">
        <f t="shared" si="71"/>
        <v>2</v>
      </c>
      <c r="J179" s="234" t="str">
        <f t="shared" si="72"/>
        <v>1</v>
      </c>
      <c r="K179" s="234" t="str">
        <f t="shared" si="73"/>
        <v>A7</v>
      </c>
      <c r="L179" s="233">
        <v>14000000</v>
      </c>
      <c r="M179" s="233">
        <v>14000000</v>
      </c>
      <c r="N179" s="248">
        <v>0</v>
      </c>
      <c r="O179" s="233">
        <v>0</v>
      </c>
      <c r="P179" s="233">
        <v>0</v>
      </c>
      <c r="Q179" s="233">
        <f t="shared" si="91"/>
        <v>0</v>
      </c>
      <c r="R179" s="233">
        <f t="shared" si="89"/>
        <v>0</v>
      </c>
      <c r="S179" s="227"/>
      <c r="T179" s="227"/>
      <c r="U179" s="227"/>
      <c r="V179" s="227"/>
      <c r="W179" s="228"/>
      <c r="AB179" s="230"/>
      <c r="AE179" s="231"/>
      <c r="AG179" s="138"/>
      <c r="AH179" s="231"/>
    </row>
    <row r="180" spans="1:34" s="229" customFormat="1" ht="15" x14ac:dyDescent="0.25">
      <c r="A180" s="196"/>
      <c r="B180" s="242"/>
      <c r="C180" s="232" t="s">
        <v>152</v>
      </c>
      <c r="D180" s="232" t="s">
        <v>297</v>
      </c>
      <c r="E180" s="232" t="s">
        <v>327</v>
      </c>
      <c r="F180" s="232" t="s">
        <v>317</v>
      </c>
      <c r="G180" s="232" t="s">
        <v>373</v>
      </c>
      <c r="H180" s="234" t="str">
        <f t="shared" si="70"/>
        <v>6151</v>
      </c>
      <c r="I180" s="234" t="str">
        <f t="shared" si="71"/>
        <v>2</v>
      </c>
      <c r="J180" s="234" t="str">
        <f t="shared" si="72"/>
        <v>1</v>
      </c>
      <c r="K180" s="234" t="str">
        <f t="shared" si="73"/>
        <v>A7</v>
      </c>
      <c r="L180" s="233">
        <v>8917243</v>
      </c>
      <c r="M180" s="233">
        <v>8917243</v>
      </c>
      <c r="N180" s="248">
        <v>4012759</v>
      </c>
      <c r="O180" s="233">
        <v>0</v>
      </c>
      <c r="P180" s="233">
        <v>0</v>
      </c>
      <c r="Q180" s="233">
        <f t="shared" si="91"/>
        <v>0</v>
      </c>
      <c r="R180" s="233">
        <f t="shared" si="89"/>
        <v>0</v>
      </c>
      <c r="S180" s="227"/>
      <c r="T180" s="227"/>
      <c r="U180" s="227"/>
      <c r="V180" s="227"/>
      <c r="W180" s="228"/>
      <c r="AB180" s="230"/>
      <c r="AE180" s="231"/>
      <c r="AG180" s="138"/>
      <c r="AH180" s="231"/>
    </row>
    <row r="181" spans="1:34" x14ac:dyDescent="0.2">
      <c r="C181" s="216"/>
      <c r="D181" s="208"/>
      <c r="E181" s="208"/>
      <c r="F181" s="208"/>
      <c r="G181" s="208"/>
      <c r="H181" s="208"/>
      <c r="I181" s="208"/>
      <c r="J181" s="208"/>
      <c r="K181" s="208"/>
      <c r="L181" s="211">
        <f t="shared" ref="L181:R181" si="92">SUM(L10:L180)</f>
        <v>657650041</v>
      </c>
      <c r="M181" s="211">
        <f t="shared" si="92"/>
        <v>657650041</v>
      </c>
      <c r="N181" s="211">
        <f t="shared" si="92"/>
        <v>35543377</v>
      </c>
      <c r="O181" s="211">
        <f t="shared" si="92"/>
        <v>0</v>
      </c>
      <c r="P181" s="211">
        <f t="shared" si="92"/>
        <v>0</v>
      </c>
      <c r="Q181" s="211">
        <f t="shared" si="92"/>
        <v>0</v>
      </c>
      <c r="R181" s="211">
        <f t="shared" si="92"/>
        <v>0</v>
      </c>
      <c r="S181" s="185" t="s">
        <v>147</v>
      </c>
      <c r="T181" s="185" t="s">
        <v>169</v>
      </c>
      <c r="U181" s="185" t="s">
        <v>279</v>
      </c>
      <c r="V181" s="185" t="s">
        <v>216</v>
      </c>
      <c r="X181" s="229" t="b">
        <f t="shared" ref="X181" si="93">+S181=D181</f>
        <v>0</v>
      </c>
      <c r="Y181" s="229" t="b">
        <f t="shared" ref="Y181" si="94">+T181=E181</f>
        <v>0</v>
      </c>
      <c r="Z181" s="229" t="b">
        <f t="shared" ref="Z181" si="95">+U181=F181</f>
        <v>0</v>
      </c>
      <c r="AA181" s="229" t="b">
        <f t="shared" ref="AA181" si="96">+V181=G181</f>
        <v>0</v>
      </c>
    </row>
    <row r="182" spans="1:34" x14ac:dyDescent="0.2">
      <c r="C182" s="137"/>
      <c r="D182" s="144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45"/>
    </row>
    <row r="183" spans="1:34" x14ac:dyDescent="0.2">
      <c r="C183" s="137"/>
      <c r="D183" s="23" t="s">
        <v>8</v>
      </c>
      <c r="E183" s="221"/>
      <c r="F183" s="221"/>
      <c r="G183" s="221"/>
      <c r="H183" s="221"/>
      <c r="I183" s="221"/>
      <c r="J183" s="221"/>
      <c r="K183" s="221"/>
      <c r="L183" s="221"/>
      <c r="M183" s="145"/>
      <c r="N183" s="23" t="s">
        <v>9</v>
      </c>
      <c r="O183" s="23"/>
      <c r="P183" s="23"/>
      <c r="Q183" s="15"/>
      <c r="AD183" s="141"/>
    </row>
    <row r="184" spans="1:34" ht="10.5" customHeight="1" x14ac:dyDescent="0.2">
      <c r="C184" s="137"/>
      <c r="D184" s="212"/>
      <c r="E184" s="212"/>
      <c r="F184" s="212"/>
      <c r="G184" s="212"/>
      <c r="H184" s="212"/>
      <c r="I184" s="212"/>
      <c r="J184" s="212"/>
      <c r="K184" s="212"/>
      <c r="L184" s="213"/>
      <c r="M184" s="212"/>
      <c r="N184" s="212"/>
      <c r="O184" s="212"/>
      <c r="P184" s="212"/>
      <c r="Q184" s="212"/>
    </row>
    <row r="185" spans="1:34" ht="15" x14ac:dyDescent="0.25">
      <c r="C185" s="137"/>
      <c r="D185" s="209"/>
      <c r="E185" s="210"/>
      <c r="F185" s="210"/>
      <c r="G185" s="212"/>
      <c r="H185" s="212"/>
      <c r="I185" s="212"/>
      <c r="J185" s="212"/>
      <c r="K185" s="212"/>
      <c r="L185" s="145"/>
      <c r="M185" s="188"/>
      <c r="N185" s="188"/>
      <c r="O185" s="188"/>
      <c r="P185" s="188"/>
      <c r="Q185" s="188"/>
      <c r="AD185" s="141"/>
    </row>
    <row r="186" spans="1:34" x14ac:dyDescent="0.2">
      <c r="C186" s="137"/>
      <c r="D186" s="214"/>
      <c r="E186" s="214"/>
      <c r="F186" s="214"/>
      <c r="G186" s="214"/>
      <c r="H186" s="214"/>
      <c r="I186" s="214"/>
      <c r="J186" s="214"/>
      <c r="K186" s="214"/>
      <c r="L186" s="137"/>
      <c r="M186" s="186"/>
      <c r="N186" s="186"/>
      <c r="O186" s="186"/>
      <c r="P186" s="186"/>
      <c r="Q186" s="186"/>
      <c r="R186" s="137"/>
    </row>
    <row r="187" spans="1:34" x14ac:dyDescent="0.2">
      <c r="C187" s="137"/>
      <c r="D187" s="212"/>
      <c r="E187" s="212"/>
      <c r="F187" s="212"/>
      <c r="G187" s="214"/>
      <c r="H187" s="214"/>
      <c r="I187" s="214"/>
      <c r="J187" s="214"/>
      <c r="K187" s="214"/>
      <c r="L187" s="215"/>
      <c r="M187" s="187"/>
      <c r="N187" s="186"/>
      <c r="O187" s="186"/>
      <c r="P187" s="186"/>
      <c r="Q187" s="186"/>
      <c r="R187" s="137"/>
    </row>
    <row r="188" spans="1:34" x14ac:dyDescent="0.2">
      <c r="C188" s="137"/>
      <c r="D188" s="218" t="s">
        <v>146</v>
      </c>
      <c r="E188" s="218"/>
      <c r="F188" s="218"/>
      <c r="G188" s="219"/>
      <c r="H188" s="221"/>
      <c r="I188" s="221"/>
      <c r="J188" s="221"/>
      <c r="K188" s="221"/>
      <c r="L188" s="220"/>
      <c r="M188" s="188"/>
      <c r="N188" s="217" t="s">
        <v>200</v>
      </c>
      <c r="O188" s="217"/>
      <c r="P188" s="217"/>
      <c r="Q188" s="217"/>
    </row>
    <row r="189" spans="1:34" x14ac:dyDescent="0.2">
      <c r="C189" s="137"/>
      <c r="D189" s="15" t="s">
        <v>199</v>
      </c>
      <c r="E189" s="15"/>
      <c r="F189" s="15"/>
      <c r="G189" s="15"/>
      <c r="H189" s="15"/>
      <c r="I189" s="15"/>
      <c r="J189" s="15"/>
      <c r="K189" s="15"/>
      <c r="L189" s="220"/>
      <c r="M189" s="186"/>
      <c r="N189" s="15" t="s">
        <v>201</v>
      </c>
      <c r="O189" s="15"/>
      <c r="P189" s="15"/>
      <c r="Q189" s="15"/>
      <c r="AG189" s="237"/>
    </row>
    <row r="190" spans="1:34" x14ac:dyDescent="0.2">
      <c r="D190" s="186"/>
      <c r="E190" s="186"/>
      <c r="F190" s="186"/>
      <c r="G190" s="186"/>
      <c r="H190" s="225"/>
      <c r="I190" s="225"/>
      <c r="J190" s="225"/>
      <c r="K190" s="225"/>
      <c r="L190" s="137"/>
      <c r="M190" s="135"/>
      <c r="N190" s="135"/>
      <c r="O190" s="135"/>
      <c r="P190" s="135"/>
      <c r="Q190" s="135"/>
      <c r="AG190" s="141"/>
    </row>
    <row r="191" spans="1:34" x14ac:dyDescent="0.2">
      <c r="AG191" s="141"/>
    </row>
    <row r="193" spans="12:22" x14ac:dyDescent="0.2">
      <c r="L193" s="141"/>
      <c r="M193" s="141"/>
      <c r="O193" s="141"/>
    </row>
    <row r="194" spans="12:22" x14ac:dyDescent="0.2">
      <c r="L194" s="141"/>
      <c r="N194" s="141"/>
    </row>
    <row r="203" spans="12:22" x14ac:dyDescent="0.2">
      <c r="S203" s="139"/>
      <c r="T203" s="138"/>
      <c r="U203" s="138"/>
      <c r="V203" s="138"/>
    </row>
    <row r="204" spans="12:22" x14ac:dyDescent="0.2">
      <c r="S204" s="139"/>
      <c r="T204" s="138"/>
      <c r="U204" s="138"/>
      <c r="V204" s="138"/>
    </row>
    <row r="205" spans="12:22" x14ac:dyDescent="0.2">
      <c r="S205" s="139"/>
      <c r="T205" s="138"/>
      <c r="U205" s="138"/>
      <c r="V205" s="138"/>
    </row>
    <row r="206" spans="12:22" x14ac:dyDescent="0.2">
      <c r="S206" s="139"/>
      <c r="T206" s="138"/>
      <c r="U206" s="138"/>
      <c r="V206" s="138"/>
    </row>
    <row r="207" spans="12:22" x14ac:dyDescent="0.2">
      <c r="S207" s="139"/>
      <c r="T207" s="138"/>
      <c r="U207" s="138"/>
      <c r="V207" s="138"/>
    </row>
    <row r="208" spans="12:22" x14ac:dyDescent="0.2">
      <c r="S208" s="139"/>
      <c r="T208" s="138"/>
      <c r="U208" s="138"/>
      <c r="V208" s="138"/>
    </row>
    <row r="209" spans="19:22" x14ac:dyDescent="0.2">
      <c r="S209" s="139"/>
      <c r="T209" s="138"/>
      <c r="U209" s="138"/>
      <c r="V209" s="138"/>
    </row>
    <row r="210" spans="19:22" x14ac:dyDescent="0.2">
      <c r="S210" s="139"/>
      <c r="T210" s="138"/>
      <c r="U210" s="138"/>
      <c r="V210" s="138"/>
    </row>
    <row r="211" spans="19:22" x14ac:dyDescent="0.2">
      <c r="S211" s="139"/>
      <c r="T211" s="138"/>
      <c r="U211" s="138"/>
      <c r="V211" s="138"/>
    </row>
    <row r="212" spans="19:22" x14ac:dyDescent="0.2">
      <c r="S212" s="139"/>
      <c r="T212" s="138"/>
      <c r="U212" s="138"/>
      <c r="V212" s="138"/>
    </row>
    <row r="213" spans="19:22" x14ac:dyDescent="0.2">
      <c r="S213" s="139"/>
      <c r="T213" s="138"/>
      <c r="U213" s="138"/>
      <c r="V213" s="138"/>
    </row>
    <row r="214" spans="19:22" x14ac:dyDescent="0.2">
      <c r="S214" s="139"/>
      <c r="T214" s="138"/>
      <c r="U214" s="138"/>
      <c r="V214" s="138"/>
    </row>
    <row r="215" spans="19:22" x14ac:dyDescent="0.2">
      <c r="S215" s="139"/>
      <c r="T215" s="138"/>
      <c r="U215" s="138"/>
      <c r="V215" s="138"/>
    </row>
    <row r="216" spans="19:22" x14ac:dyDescent="0.2">
      <c r="S216" s="139"/>
      <c r="T216" s="138"/>
      <c r="U216" s="138"/>
      <c r="V216" s="138"/>
    </row>
    <row r="217" spans="19:22" x14ac:dyDescent="0.2">
      <c r="S217" s="139"/>
      <c r="T217" s="138"/>
      <c r="U217" s="138"/>
      <c r="V217" s="138"/>
    </row>
    <row r="218" spans="19:22" x14ac:dyDescent="0.2">
      <c r="S218" s="139"/>
      <c r="T218" s="138"/>
      <c r="U218" s="138"/>
      <c r="V218" s="138"/>
    </row>
    <row r="219" spans="19:22" x14ac:dyDescent="0.2">
      <c r="S219" s="139"/>
      <c r="T219" s="138"/>
      <c r="U219" s="138"/>
      <c r="V219" s="138"/>
    </row>
    <row r="220" spans="19:22" x14ac:dyDescent="0.2">
      <c r="S220" s="139"/>
      <c r="T220" s="138"/>
      <c r="U220" s="138"/>
      <c r="V220" s="138"/>
    </row>
    <row r="221" spans="19:22" x14ac:dyDescent="0.2">
      <c r="S221" s="139"/>
      <c r="T221" s="138"/>
      <c r="U221" s="138"/>
      <c r="V221" s="138"/>
    </row>
    <row r="222" spans="19:22" x14ac:dyDescent="0.2">
      <c r="S222" s="139"/>
      <c r="T222" s="138"/>
      <c r="U222" s="138"/>
      <c r="V222" s="138"/>
    </row>
    <row r="223" spans="19:22" x14ac:dyDescent="0.2">
      <c r="S223" s="139"/>
      <c r="T223" s="138"/>
      <c r="U223" s="138"/>
      <c r="V223" s="138"/>
    </row>
    <row r="224" spans="19:22" x14ac:dyDescent="0.2">
      <c r="S224" s="139"/>
      <c r="T224" s="138"/>
      <c r="U224" s="138"/>
      <c r="V224" s="138"/>
    </row>
    <row r="225" spans="19:22" x14ac:dyDescent="0.2">
      <c r="S225" s="139"/>
      <c r="T225" s="138"/>
      <c r="U225" s="138"/>
      <c r="V225" s="138"/>
    </row>
    <row r="226" spans="19:22" x14ac:dyDescent="0.2">
      <c r="S226" s="139"/>
      <c r="T226" s="138"/>
      <c r="U226" s="138"/>
      <c r="V226" s="138"/>
    </row>
    <row r="227" spans="19:22" x14ac:dyDescent="0.2">
      <c r="S227" s="139"/>
      <c r="T227" s="138"/>
      <c r="U227" s="138"/>
      <c r="V227" s="138"/>
    </row>
    <row r="228" spans="19:22" x14ac:dyDescent="0.2">
      <c r="S228" s="139"/>
      <c r="T228" s="138"/>
      <c r="U228" s="138"/>
      <c r="V228" s="138"/>
    </row>
    <row r="229" spans="19:22" x14ac:dyDescent="0.2">
      <c r="S229" s="139"/>
      <c r="T229" s="138"/>
      <c r="U229" s="138"/>
      <c r="V229" s="138"/>
    </row>
    <row r="230" spans="19:22" x14ac:dyDescent="0.2">
      <c r="S230" s="139"/>
      <c r="T230" s="138"/>
      <c r="U230" s="138"/>
      <c r="V230" s="138"/>
    </row>
    <row r="231" spans="19:22" x14ac:dyDescent="0.2">
      <c r="S231" s="139"/>
      <c r="T231" s="138"/>
      <c r="U231" s="138"/>
      <c r="V231" s="138"/>
    </row>
    <row r="232" spans="19:22" x14ac:dyDescent="0.2">
      <c r="S232" s="139"/>
      <c r="T232" s="138"/>
      <c r="U232" s="138"/>
      <c r="V232" s="138"/>
    </row>
    <row r="233" spans="19:22" x14ac:dyDescent="0.2">
      <c r="S233" s="139"/>
      <c r="T233" s="138"/>
      <c r="U233" s="138"/>
      <c r="V233" s="138"/>
    </row>
    <row r="234" spans="19:22" x14ac:dyDescent="0.2">
      <c r="S234" s="139"/>
      <c r="T234" s="138"/>
      <c r="U234" s="138"/>
      <c r="V234" s="138"/>
    </row>
    <row r="235" spans="19:22" x14ac:dyDescent="0.2">
      <c r="S235" s="139"/>
      <c r="T235" s="138"/>
      <c r="U235" s="138"/>
      <c r="V235" s="138"/>
    </row>
    <row r="236" spans="19:22" x14ac:dyDescent="0.2">
      <c r="S236" s="139"/>
      <c r="T236" s="138"/>
      <c r="U236" s="138"/>
      <c r="V236" s="138"/>
    </row>
    <row r="237" spans="19:22" x14ac:dyDescent="0.2">
      <c r="S237" s="139"/>
      <c r="T237" s="138"/>
      <c r="U237" s="138"/>
      <c r="V237" s="138"/>
    </row>
    <row r="238" spans="19:22" x14ac:dyDescent="0.2">
      <c r="S238" s="139"/>
      <c r="T238" s="138"/>
      <c r="U238" s="138"/>
      <c r="V238" s="138"/>
    </row>
    <row r="239" spans="19:22" x14ac:dyDescent="0.2">
      <c r="S239" s="139"/>
      <c r="T239" s="138"/>
      <c r="U239" s="138"/>
      <c r="V239" s="138"/>
    </row>
    <row r="240" spans="19:22" x14ac:dyDescent="0.2">
      <c r="S240" s="139"/>
      <c r="T240" s="138"/>
      <c r="U240" s="138"/>
      <c r="V240" s="138"/>
    </row>
    <row r="241" spans="19:22" x14ac:dyDescent="0.2">
      <c r="S241" s="139"/>
      <c r="T241" s="138"/>
      <c r="U241" s="138"/>
      <c r="V241" s="138"/>
    </row>
    <row r="242" spans="19:22" x14ac:dyDescent="0.2">
      <c r="S242" s="139"/>
      <c r="T242" s="138"/>
      <c r="U242" s="138"/>
      <c r="V242" s="138"/>
    </row>
    <row r="243" spans="19:22" x14ac:dyDescent="0.2">
      <c r="S243" s="139"/>
      <c r="T243" s="138"/>
      <c r="U243" s="138"/>
      <c r="V243" s="138"/>
    </row>
    <row r="244" spans="19:22" x14ac:dyDescent="0.2">
      <c r="S244" s="139"/>
      <c r="T244" s="138"/>
      <c r="U244" s="138"/>
      <c r="V244" s="138"/>
    </row>
    <row r="245" spans="19:22" x14ac:dyDescent="0.2">
      <c r="S245" s="139"/>
      <c r="T245" s="138"/>
      <c r="U245" s="138"/>
      <c r="V245" s="138"/>
    </row>
    <row r="246" spans="19:22" x14ac:dyDescent="0.2">
      <c r="S246" s="139"/>
      <c r="T246" s="138"/>
      <c r="U246" s="138"/>
      <c r="V246" s="138"/>
    </row>
    <row r="247" spans="19:22" x14ac:dyDescent="0.2">
      <c r="S247" s="139"/>
      <c r="T247" s="138"/>
      <c r="U247" s="138"/>
      <c r="V247" s="138"/>
    </row>
    <row r="248" spans="19:22" x14ac:dyDescent="0.2">
      <c r="S248" s="139"/>
      <c r="T248" s="138"/>
      <c r="U248" s="138"/>
      <c r="V248" s="138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</sheetData>
  <autoFilter ref="A9:AB181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</cp:lastModifiedBy>
  <cp:lastPrinted>2024-02-07T23:59:40Z</cp:lastPrinted>
  <dcterms:created xsi:type="dcterms:W3CDTF">2019-04-10T00:12:30Z</dcterms:created>
  <dcterms:modified xsi:type="dcterms:W3CDTF">2024-02-07T23:59:42Z</dcterms:modified>
</cp:coreProperties>
</file>