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ABRINA\"/>
    </mc:Choice>
  </mc:AlternateContent>
  <bookViews>
    <workbookView xWindow="0" yWindow="0" windowWidth="20490" windowHeight="7755"/>
  </bookViews>
  <sheets>
    <sheet name="Informe presupuestal" sheetId="1" r:id="rId1"/>
    <sheet name="Analitico de claves OCT 2021" sheetId="2" r:id="rId2"/>
    <sheet name="Hoja3" sheetId="3" r:id="rId3"/>
  </sheets>
  <externalReferences>
    <externalReference r:id="rId4"/>
  </externalReferences>
  <definedNames>
    <definedName name="A1_1_abr" localSheetId="1">#REF!</definedName>
    <definedName name="A1_1_abr" localSheetId="0">'Informe presupuestal'!$G$13</definedName>
    <definedName name="A1_1_abr">#REF!</definedName>
    <definedName name="A1_2_ABR" localSheetId="1">#REF!</definedName>
    <definedName name="A1_2_ABR" localSheetId="0">'Informe presupuestal'!$G$14</definedName>
    <definedName name="A1_2_ABR">#REF!</definedName>
    <definedName name="A2_A_ABR" localSheetId="1">#REF!</definedName>
    <definedName name="A2_A_ABR" localSheetId="0">'Informe presupuestal'!$G$18</definedName>
    <definedName name="A2_A_ABR">#REF!</definedName>
    <definedName name="A2_B_ABR" localSheetId="1">#REF!</definedName>
    <definedName name="A2_B_ABR" localSheetId="0">'Informe presupuestal'!$G$19</definedName>
    <definedName name="A2_B_ABR">#REF!</definedName>
    <definedName name="_xlnm.Print_Area" localSheetId="1">'Analitico de claves OCT 2021'!$B$1:$G$143</definedName>
    <definedName name="_xlnm.Print_Area" localSheetId="0">'Informe presupuestal'!$A$1:$G$84</definedName>
    <definedName name="B1_1_2000_ABR" localSheetId="1">#REF!</definedName>
    <definedName name="B1_1_2000_ABR" localSheetId="0">'Informe presupuestal'!$G$28</definedName>
    <definedName name="B1_1_2000_ABR">#REF!</definedName>
    <definedName name="B1_1_3000_ABR" localSheetId="1">#REF!</definedName>
    <definedName name="B1_1_3000_ABR" localSheetId="0">'Informe presupuestal'!$G$29</definedName>
    <definedName name="B1_1_3000_ABR">#REF!</definedName>
    <definedName name="B1_1_4000_ABR" localSheetId="1">#REF!</definedName>
    <definedName name="B1_1_4000_ABR" localSheetId="0">'Informe presupuestal'!$G$30</definedName>
    <definedName name="B1_1_4000_ABR">#REF!</definedName>
    <definedName name="B1_2_5000_ABR" localSheetId="1">#REF!</definedName>
    <definedName name="B1_2_5000_ABR" localSheetId="0">'Informe presupuestal'!$G$35</definedName>
    <definedName name="B1_2_5000_ABR">#REF!</definedName>
    <definedName name="B1_2_6000_ABR" localSheetId="1">#REF!</definedName>
    <definedName name="B1_2_6000_ABR" localSheetId="0">'Informe presupuestal'!$G$36</definedName>
    <definedName name="B1_2_6000_ABR">#REF!</definedName>
    <definedName name="B2_1_2000_ABR" localSheetId="1">#REF!</definedName>
    <definedName name="B2_1_2000_ABR" localSheetId="0">'Informe presupuestal'!$G$41</definedName>
    <definedName name="B2_1_2000_ABR">#REF!</definedName>
    <definedName name="B2_1_3000_ABR" localSheetId="1">#REF!</definedName>
    <definedName name="B2_1_3000_ABR" localSheetId="0">'Informe presupuestal'!$G$42</definedName>
    <definedName name="B2_1_3000_ABR">#REF!</definedName>
    <definedName name="DFDF">#REF!</definedName>
    <definedName name="FGDFGDGD">#REF!</definedName>
    <definedName name="_xlnm.Print_Titles" localSheetId="1">'Analitico de claves OCT 2021'!$2:$11</definedName>
    <definedName name="vARIAC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3" l="1"/>
  <c r="I101" i="2"/>
  <c r="E29" i="1"/>
  <c r="C17" i="3" l="1"/>
  <c r="E25" i="3" l="1"/>
  <c r="F27" i="3"/>
  <c r="E27" i="3"/>
  <c r="F25" i="3"/>
  <c r="F23" i="3"/>
  <c r="E23" i="3"/>
  <c r="F17" i="3"/>
  <c r="E17" i="3"/>
  <c r="F15" i="3"/>
  <c r="E15" i="3"/>
  <c r="F13" i="3"/>
  <c r="E13" i="3"/>
  <c r="C10" i="3"/>
  <c r="I131" i="2"/>
  <c r="E131" i="2"/>
  <c r="F130" i="2"/>
  <c r="F129" i="2"/>
  <c r="F131" i="2" s="1"/>
  <c r="I128" i="2"/>
  <c r="E128" i="2"/>
  <c r="F127" i="2"/>
  <c r="F126" i="2"/>
  <c r="F125" i="2"/>
  <c r="F124" i="2"/>
  <c r="F123" i="2"/>
  <c r="F128" i="2" s="1"/>
  <c r="I122" i="2"/>
  <c r="E122" i="2"/>
  <c r="F121" i="2"/>
  <c r="F120" i="2"/>
  <c r="F119" i="2"/>
  <c r="F118" i="2"/>
  <c r="F122" i="2" s="1"/>
  <c r="E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I117" i="2"/>
  <c r="F101" i="2"/>
  <c r="F100" i="2"/>
  <c r="F99" i="2"/>
  <c r="F98" i="2"/>
  <c r="F97" i="2"/>
  <c r="F96" i="2"/>
  <c r="F95" i="2"/>
  <c r="F94" i="2"/>
  <c r="F93" i="2"/>
  <c r="F92" i="2"/>
  <c r="F91" i="2"/>
  <c r="F117" i="2" s="1"/>
  <c r="I90" i="2"/>
  <c r="E90" i="2"/>
  <c r="E133" i="2" s="1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90" i="2" s="1"/>
  <c r="I60" i="2"/>
  <c r="I62" i="2" s="1"/>
  <c r="E60" i="2"/>
  <c r="F59" i="2"/>
  <c r="F60" i="2" s="1"/>
  <c r="F58" i="2"/>
  <c r="I57" i="2"/>
  <c r="E57" i="2"/>
  <c r="F56" i="2"/>
  <c r="F55" i="2"/>
  <c r="F54" i="2"/>
  <c r="F57" i="2" s="1"/>
  <c r="I53" i="2"/>
  <c r="E53" i="2"/>
  <c r="F52" i="2"/>
  <c r="F51" i="2"/>
  <c r="F50" i="2"/>
  <c r="F53" i="2" s="1"/>
  <c r="I49" i="2"/>
  <c r="E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49" i="2" s="1"/>
  <c r="I33" i="2"/>
  <c r="E33" i="2"/>
  <c r="E62" i="2" s="1"/>
  <c r="E135" i="2" s="1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33" i="2" s="1"/>
  <c r="G74" i="1"/>
  <c r="F74" i="1"/>
  <c r="E74" i="1"/>
  <c r="F73" i="1"/>
  <c r="E73" i="1"/>
  <c r="G72" i="1"/>
  <c r="F72" i="1"/>
  <c r="E72" i="1"/>
  <c r="F71" i="1"/>
  <c r="F70" i="1" s="1"/>
  <c r="E71" i="1"/>
  <c r="E70" i="1"/>
  <c r="F68" i="1"/>
  <c r="E68" i="1"/>
  <c r="F67" i="1"/>
  <c r="F66" i="1"/>
  <c r="F64" i="1" s="1"/>
  <c r="F62" i="1" s="1"/>
  <c r="E66" i="1"/>
  <c r="G60" i="1"/>
  <c r="G59" i="1"/>
  <c r="G58" i="1"/>
  <c r="G57" i="1" s="1"/>
  <c r="F57" i="1"/>
  <c r="E57" i="1"/>
  <c r="G55" i="1"/>
  <c r="G54" i="1"/>
  <c r="G53" i="1"/>
  <c r="G52" i="1" s="1"/>
  <c r="G50" i="1" s="1"/>
  <c r="F52" i="1"/>
  <c r="F50" i="1" s="1"/>
  <c r="E52" i="1"/>
  <c r="E50" i="1"/>
  <c r="G48" i="1"/>
  <c r="G47" i="1"/>
  <c r="G46" i="1"/>
  <c r="G45" i="1"/>
  <c r="G44" i="1" s="1"/>
  <c r="F44" i="1"/>
  <c r="E44" i="1"/>
  <c r="G43" i="1"/>
  <c r="G42" i="1"/>
  <c r="G41" i="1"/>
  <c r="G40" i="1" s="1"/>
  <c r="G38" i="1" s="1"/>
  <c r="F40" i="1"/>
  <c r="F38" i="1" s="1"/>
  <c r="E40" i="1"/>
  <c r="E38" i="1"/>
  <c r="G36" i="1"/>
  <c r="G35" i="1"/>
  <c r="G73" i="1" s="1"/>
  <c r="G34" i="1"/>
  <c r="G33" i="1"/>
  <c r="G71" i="1" s="1"/>
  <c r="G70" i="1" s="1"/>
  <c r="M32" i="1"/>
  <c r="J32" i="1"/>
  <c r="G32" i="1"/>
  <c r="F32" i="1"/>
  <c r="E32" i="1"/>
  <c r="G30" i="1"/>
  <c r="G68" i="1" s="1"/>
  <c r="O29" i="1"/>
  <c r="G29" i="1"/>
  <c r="G67" i="1" s="1"/>
  <c r="O28" i="1"/>
  <c r="O32" i="1" s="1"/>
  <c r="G28" i="1"/>
  <c r="G66" i="1" s="1"/>
  <c r="F27" i="1"/>
  <c r="F25" i="1" s="1"/>
  <c r="F23" i="1" s="1"/>
  <c r="G19" i="1"/>
  <c r="G18" i="1"/>
  <c r="G16" i="1"/>
  <c r="F16" i="1"/>
  <c r="E16" i="1"/>
  <c r="G14" i="1"/>
  <c r="G13" i="1"/>
  <c r="G11" i="1" s="1"/>
  <c r="G9" i="1" s="1"/>
  <c r="F11" i="1"/>
  <c r="E11" i="1"/>
  <c r="E9" i="1"/>
  <c r="G64" i="1" l="1"/>
  <c r="G62" i="1" s="1"/>
  <c r="F9" i="1"/>
  <c r="F76" i="1" s="1"/>
  <c r="F133" i="2"/>
  <c r="N128" i="2" s="1"/>
  <c r="F62" i="2"/>
  <c r="I133" i="2"/>
  <c r="I135" i="2" s="1"/>
  <c r="E67" i="1"/>
  <c r="E64" i="1" s="1"/>
  <c r="E62" i="1" s="1"/>
  <c r="E27" i="1"/>
  <c r="E25" i="1" s="1"/>
  <c r="E23" i="1" s="1"/>
  <c r="E76" i="1" s="1"/>
  <c r="G27" i="1"/>
  <c r="G25" i="1" s="1"/>
  <c r="G23" i="1" s="1"/>
  <c r="G76" i="1" s="1"/>
  <c r="F135" i="2" l="1"/>
  <c r="H148" i="2" s="1"/>
  <c r="M60" i="2"/>
</calcChain>
</file>

<file path=xl/sharedStrings.xml><?xml version="1.0" encoding="utf-8"?>
<sst xmlns="http://schemas.openxmlformats.org/spreadsheetml/2006/main" count="166" uniqueCount="95">
  <si>
    <t xml:space="preserve">          ALCALDÍAS DE LA CIUDAD DE MÉXICO</t>
  </si>
  <si>
    <t xml:space="preserve">          INFORME PRESUPUESTAL DE MINISTRACIONES Y EGRESOS</t>
  </si>
  <si>
    <t xml:space="preserve">          (PESOS CON DECIMALES)</t>
  </si>
  <si>
    <t>ALCALDÍA: TLALPAN</t>
  </si>
  <si>
    <t xml:space="preserve">MES DE:  </t>
  </si>
  <si>
    <t>SOCIEDAD: 2D14</t>
  </si>
  <si>
    <t>CONCEPTOS</t>
  </si>
  <si>
    <t>ACUMULADO AL MES ANTERIOR</t>
  </si>
  <si>
    <t>INGRESO DEL MES DE DICIEMBRE</t>
  </si>
  <si>
    <t>ACUMULADO AL PERIODO</t>
  </si>
  <si>
    <r>
      <t xml:space="preserve">A)  INGRESO </t>
    </r>
    <r>
      <rPr>
        <b/>
        <sz val="8"/>
        <rFont val="Arial"/>
        <family val="2"/>
      </rPr>
      <t>(A)=(A1)+(A2)</t>
    </r>
  </si>
  <si>
    <t>ok.</t>
  </si>
  <si>
    <t>A1)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</si>
  <si>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</si>
  <si>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1)</t>
  </si>
  <si>
    <t>RECURSOS FISCALES</t>
  </si>
  <si>
    <t>2)</t>
  </si>
  <si>
    <t>PARTICIPACIONES EN INGRESOS FEDERALES</t>
  </si>
  <si>
    <t>A2)</t>
  </si>
  <si>
    <r>
      <t xml:space="preserve">INTERESES DE LOS INGRESOS MINISTRADOS </t>
    </r>
    <r>
      <rPr>
        <sz val="8"/>
        <rFont val="Arial"/>
        <family val="2"/>
      </rPr>
      <t>(A2)=(a)+(b)</t>
    </r>
  </si>
  <si>
    <t>a)</t>
  </si>
  <si>
    <t>b)</t>
  </si>
  <si>
    <t>EJERCIDO 
AL MES</t>
  </si>
  <si>
    <r>
      <t xml:space="preserve">B)  EGRESOS </t>
    </r>
    <r>
      <rPr>
        <b/>
        <sz val="8"/>
        <rFont val="Arial"/>
        <family val="2"/>
      </rPr>
      <t>(B)=(B1)+(B2)+(B3)</t>
    </r>
  </si>
  <si>
    <t>B1)</t>
  </si>
  <si>
    <t>DE LA MINISTRACIÓN DE PARTICIPACIONES (B1)=(B1.1)+(B1.2)</t>
  </si>
  <si>
    <t>B1.1)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</si>
  <si>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</si>
  <si>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</si>
  <si>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</si>
  <si>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</si>
  <si>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B1.2)</t>
  </si>
  <si>
    <t>GASTO DE CAPITAL</t>
  </si>
  <si>
    <t>5000 BIENES MUEBLES, INMUEBLES E INTANGIBLES</t>
  </si>
  <si>
    <t>6000 INVERSIÓN PÚBLICA</t>
  </si>
  <si>
    <t>B2)</t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</si>
  <si>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</si>
  <si>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B2.1)</t>
  </si>
  <si>
    <t>B2.2)</t>
  </si>
  <si>
    <t>B3)</t>
  </si>
  <si>
    <r>
      <t xml:space="preserve">INTERESES DE INGRESOS MINISTRADOS </t>
    </r>
    <r>
      <rPr>
        <sz val="8"/>
        <rFont val="Arial"/>
        <family val="2"/>
      </rPr>
      <t>(B3)=(B3.1)+(B3.2)</t>
    </r>
  </si>
  <si>
    <t>B3.1)</t>
  </si>
  <si>
    <t>B3.2)</t>
  </si>
  <si>
    <t>C)  GASTO TOTAL (C)=(C1)+(C2)</t>
  </si>
  <si>
    <t>C1)</t>
  </si>
  <si>
    <t>C2)</t>
  </si>
  <si>
    <t>D)  RESULTADO (D)=(A)-(B)</t>
  </si>
  <si>
    <t>ELABORÓ</t>
  </si>
  <si>
    <t>AUTORIZÓ</t>
  </si>
  <si>
    <t>________________________________________</t>
  </si>
  <si>
    <t>_______________________________________</t>
  </si>
  <si>
    <t xml:space="preserve"> C. DANIEL ALBERTO PASTRANA NERIA
SUBDIRECTOR DE PRESUPUESTO</t>
  </si>
  <si>
    <t xml:space="preserve"> GERARDO NIETO GARCÍA
DIRECTOR DE RECURSOS FINANCIEROS Y PRESUPUESTALES</t>
  </si>
  <si>
    <t xml:space="preserve">      </t>
  </si>
  <si>
    <t>S U B S E C R E T A R Í A   D E   E G R E S OS</t>
  </si>
  <si>
    <t>DIRECCIÓN GENERAL DE GASTO EFICIENTE "A"</t>
  </si>
  <si>
    <t>EGRESO DEL PRESUPUESTO MINISTRADO</t>
  </si>
  <si>
    <t>ANALÍTICO DE CLAVES</t>
  </si>
  <si>
    <t>ALCALDÍA:</t>
  </si>
  <si>
    <t>TLALPAN</t>
  </si>
  <si>
    <t>MES:</t>
  </si>
  <si>
    <t>AÑO:</t>
  </si>
  <si>
    <t>PARTIDA PRESUPUESTAL</t>
  </si>
  <si>
    <t>EJERCIDO 
DEL MES</t>
  </si>
  <si>
    <t>EJERCIDO 
AL PERÍODO</t>
  </si>
  <si>
    <t>ejercido al mes anterior</t>
  </si>
  <si>
    <t>PARA OCT 2021</t>
  </si>
  <si>
    <t>DIF 229503.62</t>
  </si>
  <si>
    <t>TOTAL CAPÍTULO 2000 "MATERIALES Y SUMINISTROS"</t>
  </si>
  <si>
    <t>TOTAL CAPÍTULO 3000 "SERVICIOS GENERALES"</t>
  </si>
  <si>
    <t>TOTAL CAPÍTULO 4000 "TRANSFERENCIAS, ASIGNACIONES, SUBSIDIOS Y OTRAS AYUDAS"</t>
  </si>
  <si>
    <t>TOTAL CAPÍTULO 5000 "BIENES MUEBLES, INMUEBLES E INTANGIBLES"</t>
  </si>
  <si>
    <t>TOTAL CAPÍTULO 6000 "INVERSIÓN PÚBLICA"</t>
  </si>
  <si>
    <t>TOTAL RECURSOS FISCALES</t>
  </si>
  <si>
    <t>TOTAL PARTICIPACIONES EN INGRESOS FEDERALES</t>
  </si>
  <si>
    <t>TOTAL GENERAL</t>
  </si>
  <si>
    <t>C DANIEL ALBERTO PASTRANA NERIA
SUBDIRECTOR DE PRESUPUESTO</t>
  </si>
  <si>
    <t>CAUSAS DE LA VARIACIÓN PRESUPUESTAL DEL  
INFORME PRESUPUESTAL DE LAS MINISTRACIONES Y EGRESOS</t>
  </si>
  <si>
    <t>INGRESO</t>
  </si>
  <si>
    <t>EGRESO</t>
  </si>
  <si>
    <t>DISPONIBLE</t>
  </si>
  <si>
    <t>% DE AVANCE</t>
  </si>
  <si>
    <t>CAUSAS DE LA VARIACIÓN</t>
  </si>
  <si>
    <t>No se otorgaron ministraciones en el mes, por lo tanto el ejercido corresponde a ministraciones de meses anteriores</t>
  </si>
  <si>
    <t xml:space="preserve"> </t>
  </si>
  <si>
    <t>INTERESES DE LOS INGRESOS MINISTRADOS</t>
  </si>
  <si>
    <t xml:space="preserve">En el mes se ejercieron recursos de una adición líquida para cumplir con los objetivos programados referente a los programas presupuestarios </t>
  </si>
  <si>
    <t>CIFRAS ACUMULADAS AL PERIODO</t>
  </si>
  <si>
    <t>Derivado de la formalización de procedimientos de licitación y adjudicación, así como, la suscripción de compromisos, el ejercicio del gasto se empieza a regularizar.</t>
  </si>
  <si>
    <t>El ejercicio del gasto se refleja con mayor dinamismo a los meses anteriores, derivado a las actividades, en función a las disposiciones de la autoridad; así como, a una revisión del ejercicio en la Alcaldía para incrementar el nivel del gasto.</t>
  </si>
  <si>
    <t>En el mes se ejercieron recursos de una adición líquida para cumplir con los objetivos programados referente a los programas presupuestarios K016 Rehabilitación y mantenimiento de Infraestructura Pública; O001 Actividades de Apoyo a la Función Pública y Buen Gobierno y P004 Promoción Integral para el cumplimiento de los Derechos de la Niñez y de la Adolescencia.</t>
  </si>
  <si>
    <t xml:space="preserve">C. DANIEL ALBERTO PASTRANA NERIA
SUBDIRECTOR DE PRESUPUESTO
</t>
  </si>
  <si>
    <t xml:space="preserve">               GERARDO NIETO GARCÍA
DIRECTOR DE RECURSOS FINANCIEROS Y PRESUPUESTALES
</t>
  </si>
  <si>
    <t>DICIEMBRE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</si>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</sst>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b/>
      <sz val="11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 val="singleAccounting"/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2D3D5"/>
        <bgColor rgb="FF00000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</cellStyleXfs>
  <cellXfs count="237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" fontId="6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4" fontId="10" fillId="0" borderId="5" xfId="3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6" fillId="0" borderId="5" xfId="1" applyNumberFormat="1" applyFont="1" applyFill="1" applyBorder="1" applyAlignment="1">
      <alignment vertical="center"/>
    </xf>
    <xf numFmtId="43" fontId="0" fillId="0" borderId="0" xfId="0" applyNumberFormat="1" applyFont="1" applyAlignment="1">
      <alignment vertical="center"/>
    </xf>
    <xf numFmtId="4" fontId="10" fillId="0" borderId="5" xfId="3" applyNumberFormat="1" applyFont="1" applyFill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164" fontId="12" fillId="0" borderId="6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164" fontId="13" fillId="0" borderId="5" xfId="1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3" fontId="13" fillId="0" borderId="0" xfId="1" applyFont="1" applyAlignment="1">
      <alignment vertical="center"/>
    </xf>
    <xf numFmtId="43" fontId="13" fillId="0" borderId="0" xfId="0" applyNumberFormat="1" applyFont="1" applyAlignment="1">
      <alignment vertical="center"/>
    </xf>
    <xf numFmtId="43" fontId="9" fillId="0" borderId="0" xfId="0" applyNumberFormat="1" applyFont="1" applyAlignment="1">
      <alignment vertical="center"/>
    </xf>
    <xf numFmtId="43" fontId="9" fillId="0" borderId="0" xfId="1" applyFont="1" applyAlignment="1">
      <alignment vertical="center"/>
    </xf>
    <xf numFmtId="16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3" fontId="4" fillId="0" borderId="0" xfId="0" applyNumberFormat="1" applyFont="1" applyAlignment="1">
      <alignment vertical="center"/>
    </xf>
    <xf numFmtId="43" fontId="4" fillId="0" borderId="0" xfId="1" applyFont="1" applyAlignment="1">
      <alignment vertical="center"/>
    </xf>
    <xf numFmtId="164" fontId="13" fillId="0" borderId="6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43" fontId="6" fillId="0" borderId="5" xfId="1" applyFont="1" applyFill="1" applyBorder="1" applyAlignment="1">
      <alignment vertical="center"/>
    </xf>
    <xf numFmtId="164" fontId="12" fillId="0" borderId="5" xfId="1" applyNumberFormat="1" applyFont="1" applyFill="1" applyBorder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164" fontId="14" fillId="0" borderId="5" xfId="1" applyNumberFormat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164" fontId="13" fillId="0" borderId="6" xfId="1" applyNumberFormat="1" applyFont="1" applyBorder="1" applyAlignment="1">
      <alignment vertical="center"/>
    </xf>
    <xf numFmtId="164" fontId="13" fillId="0" borderId="5" xfId="1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3" fontId="11" fillId="0" borderId="5" xfId="1" applyFont="1" applyFill="1" applyBorder="1" applyAlignment="1">
      <alignment vertical="center"/>
    </xf>
    <xf numFmtId="164" fontId="15" fillId="0" borderId="5" xfId="1" applyNumberFormat="1" applyFont="1" applyFill="1" applyBorder="1" applyAlignment="1">
      <alignment vertical="center"/>
    </xf>
    <xf numFmtId="165" fontId="13" fillId="0" borderId="5" xfId="3" applyNumberFormat="1" applyFont="1" applyFill="1" applyBorder="1" applyAlignment="1">
      <alignment horizontal="right" vertical="center"/>
    </xf>
    <xf numFmtId="165" fontId="13" fillId="0" borderId="0" xfId="0" applyNumberFormat="1" applyFont="1" applyAlignment="1">
      <alignment vertical="center"/>
    </xf>
    <xf numFmtId="0" fontId="13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5" fillId="0" borderId="5" xfId="1" applyFont="1" applyFill="1" applyBorder="1" applyAlignment="1">
      <alignment vertical="center"/>
    </xf>
    <xf numFmtId="43" fontId="16" fillId="0" borderId="0" xfId="1" applyFont="1" applyAlignment="1">
      <alignment vertical="center"/>
    </xf>
    <xf numFmtId="43" fontId="16" fillId="0" borderId="0" xfId="0" applyNumberFormat="1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4" fontId="10" fillId="0" borderId="9" xfId="3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4" fontId="10" fillId="0" borderId="0" xfId="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18" fillId="0" borderId="0" xfId="4" applyFont="1" applyFill="1" applyBorder="1" applyAlignment="1">
      <alignment vertical="top"/>
    </xf>
    <xf numFmtId="0" fontId="19" fillId="0" borderId="0" xfId="4" applyFont="1" applyFill="1" applyBorder="1" applyAlignment="1"/>
    <xf numFmtId="0" fontId="19" fillId="0" borderId="0" xfId="4" applyFont="1" applyFill="1" applyBorder="1" applyAlignment="1">
      <alignment horizontal="center"/>
    </xf>
    <xf numFmtId="0" fontId="18" fillId="0" borderId="0" xfId="4" applyFont="1" applyFill="1" applyBorder="1"/>
    <xf numFmtId="0" fontId="21" fillId="0" borderId="0" xfId="4" applyFont="1" applyFill="1" applyBorder="1" applyAlignment="1">
      <alignment horizontal="centerContinuous" vertical="top"/>
    </xf>
    <xf numFmtId="0" fontId="22" fillId="0" borderId="0" xfId="4" applyFont="1" applyFill="1" applyBorder="1"/>
    <xf numFmtId="0" fontId="23" fillId="0" borderId="8" xfId="4" applyFont="1" applyFill="1" applyBorder="1" applyAlignment="1">
      <alignment horizontal="center"/>
    </xf>
    <xf numFmtId="0" fontId="0" fillId="0" borderId="8" xfId="0" applyBorder="1"/>
    <xf numFmtId="0" fontId="23" fillId="0" borderId="0" xfId="4" applyFont="1" applyFill="1" applyBorder="1" applyAlignment="1">
      <alignment horizontal="center"/>
    </xf>
    <xf numFmtId="0" fontId="24" fillId="0" borderId="8" xfId="4" applyFont="1" applyFill="1" applyBorder="1" applyAlignment="1">
      <alignment horizontal="center"/>
    </xf>
    <xf numFmtId="0" fontId="24" fillId="0" borderId="0" xfId="4" applyFont="1" applyFill="1" applyBorder="1" applyAlignment="1">
      <alignment horizontal="center"/>
    </xf>
    <xf numFmtId="0" fontId="21" fillId="0" borderId="0" xfId="4" applyFont="1" applyFill="1" applyBorder="1"/>
    <xf numFmtId="0" fontId="22" fillId="3" borderId="10" xfId="4" applyNumberFormat="1" applyFont="1" applyFill="1" applyBorder="1" applyAlignment="1">
      <alignment horizontal="center" vertical="center" wrapText="1"/>
    </xf>
    <xf numFmtId="0" fontId="22" fillId="3" borderId="11" xfId="4" applyNumberFormat="1" applyFont="1" applyFill="1" applyBorder="1" applyAlignment="1">
      <alignment horizontal="center" vertical="center" wrapText="1"/>
    </xf>
    <xf numFmtId="0" fontId="22" fillId="3" borderId="12" xfId="4" applyNumberFormat="1" applyFont="1" applyFill="1" applyBorder="1" applyAlignment="1">
      <alignment horizontal="center" vertical="center" wrapText="1"/>
    </xf>
    <xf numFmtId="0" fontId="25" fillId="0" borderId="13" xfId="4" applyFont="1" applyFill="1" applyBorder="1"/>
    <xf numFmtId="0" fontId="25" fillId="0" borderId="0" xfId="4" applyFont="1" applyFill="1" applyBorder="1"/>
    <xf numFmtId="43" fontId="24" fillId="0" borderId="0" xfId="1" applyFont="1" applyFill="1" applyBorder="1" applyAlignment="1">
      <alignment horizontal="right"/>
    </xf>
    <xf numFmtId="43" fontId="18" fillId="0" borderId="0" xfId="1" applyFont="1" applyFill="1" applyBorder="1"/>
    <xf numFmtId="0" fontId="25" fillId="0" borderId="14" xfId="4" applyFont="1" applyFill="1" applyBorder="1"/>
    <xf numFmtId="0" fontId="0" fillId="0" borderId="14" xfId="0" applyBorder="1"/>
    <xf numFmtId="0" fontId="25" fillId="0" borderId="0" xfId="4" applyFont="1" applyFill="1" applyBorder="1" applyAlignment="1">
      <alignment horizontal="center" vertical="center"/>
    </xf>
    <xf numFmtId="0" fontId="0" fillId="0" borderId="0" xfId="0" applyFill="1"/>
    <xf numFmtId="4" fontId="0" fillId="0" borderId="0" xfId="0" applyNumberFormat="1" applyFill="1"/>
    <xf numFmtId="43" fontId="25" fillId="0" borderId="0" xfId="1" applyFont="1" applyFill="1" applyBorder="1"/>
    <xf numFmtId="4" fontId="25" fillId="0" borderId="0" xfId="4" applyNumberFormat="1" applyFont="1" applyFill="1" applyBorder="1" applyAlignment="1">
      <alignment vertical="center"/>
    </xf>
    <xf numFmtId="0" fontId="25" fillId="0" borderId="13" xfId="4" applyFont="1" applyFill="1" applyBorder="1" applyAlignment="1">
      <alignment horizontal="center" vertical="center"/>
    </xf>
    <xf numFmtId="0" fontId="25" fillId="0" borderId="14" xfId="4" applyFont="1" applyFill="1" applyBorder="1" applyAlignment="1">
      <alignment horizontal="center" vertical="center"/>
    </xf>
    <xf numFmtId="4" fontId="25" fillId="0" borderId="0" xfId="1" applyNumberFormat="1" applyFont="1" applyFill="1" applyBorder="1"/>
    <xf numFmtId="0" fontId="18" fillId="0" borderId="0" xfId="4" applyFont="1" applyFill="1" applyBorder="1" applyAlignment="1">
      <alignment vertical="center"/>
    </xf>
    <xf numFmtId="4" fontId="24" fillId="0" borderId="0" xfId="4" applyNumberFormat="1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3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/>
    <xf numFmtId="4" fontId="26" fillId="0" borderId="0" xfId="0" applyNumberFormat="1" applyFont="1" applyFill="1" applyAlignment="1">
      <alignment horizontal="right"/>
    </xf>
    <xf numFmtId="0" fontId="0" fillId="0" borderId="15" xfId="0" applyFill="1" applyBorder="1"/>
    <xf numFmtId="0" fontId="25" fillId="0" borderId="16" xfId="4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43" fontId="25" fillId="0" borderId="16" xfId="1" applyFont="1" applyFill="1" applyBorder="1"/>
    <xf numFmtId="0" fontId="0" fillId="0" borderId="17" xfId="0" applyFill="1" applyBorder="1"/>
    <xf numFmtId="4" fontId="6" fillId="0" borderId="0" xfId="0" applyNumberFormat="1" applyFont="1" applyFill="1" applyAlignment="1">
      <alignment vertical="center"/>
    </xf>
    <xf numFmtId="0" fontId="0" fillId="0" borderId="0" xfId="0" applyFill="1" applyBorder="1"/>
    <xf numFmtId="0" fontId="25" fillId="0" borderId="0" xfId="4" applyFont="1" applyFill="1" applyBorder="1" applyAlignment="1">
      <alignment horizontal="center"/>
    </xf>
    <xf numFmtId="0" fontId="24" fillId="0" borderId="13" xfId="4" applyFont="1" applyFill="1" applyBorder="1" applyAlignment="1">
      <alignment vertical="center"/>
    </xf>
    <xf numFmtId="0" fontId="24" fillId="0" borderId="0" xfId="4" applyFont="1" applyFill="1" applyBorder="1" applyAlignment="1">
      <alignment horizontal="left" vertical="center" wrapText="1"/>
    </xf>
    <xf numFmtId="0" fontId="24" fillId="0" borderId="14" xfId="4" applyFont="1" applyFill="1" applyBorder="1" applyAlignment="1">
      <alignment vertical="center"/>
    </xf>
    <xf numFmtId="4" fontId="0" fillId="0" borderId="0" xfId="0" applyNumberFormat="1" applyFont="1" applyFill="1" applyAlignment="1">
      <alignment horizontal="right"/>
    </xf>
    <xf numFmtId="0" fontId="25" fillId="0" borderId="15" xfId="4" applyFont="1" applyFill="1" applyBorder="1" applyAlignment="1">
      <alignment horizontal="center" vertical="center"/>
    </xf>
    <xf numFmtId="0" fontId="25" fillId="0" borderId="17" xfId="4" applyFont="1" applyFill="1" applyBorder="1" applyAlignment="1">
      <alignment horizontal="center" vertical="center"/>
    </xf>
    <xf numFmtId="43" fontId="4" fillId="0" borderId="0" xfId="5" applyFont="1" applyFill="1"/>
    <xf numFmtId="0" fontId="25" fillId="0" borderId="15" xfId="4" applyFont="1" applyFill="1" applyBorder="1"/>
    <xf numFmtId="0" fontId="25" fillId="0" borderId="16" xfId="4" applyFont="1" applyFill="1" applyBorder="1" applyAlignment="1">
      <alignment horizontal="center"/>
    </xf>
    <xf numFmtId="43" fontId="18" fillId="0" borderId="16" xfId="1" applyFont="1" applyFill="1" applyBorder="1"/>
    <xf numFmtId="0" fontId="25" fillId="0" borderId="17" xfId="4" applyFont="1" applyFill="1" applyBorder="1"/>
    <xf numFmtId="4" fontId="0" fillId="0" borderId="0" xfId="0" applyNumberFormat="1" applyFill="1" applyAlignment="1">
      <alignment vertical="center"/>
    </xf>
    <xf numFmtId="43" fontId="6" fillId="0" borderId="0" xfId="0" applyNumberFormat="1" applyFont="1" applyFill="1" applyAlignment="1">
      <alignment vertical="center"/>
    </xf>
    <xf numFmtId="0" fontId="0" fillId="0" borderId="14" xfId="0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4" fillId="0" borderId="15" xfId="4" applyBorder="1"/>
    <xf numFmtId="0" fontId="3" fillId="0" borderId="16" xfId="4" applyFont="1" applyBorder="1"/>
    <xf numFmtId="4" fontId="27" fillId="0" borderId="16" xfId="4" applyNumberFormat="1" applyFont="1" applyBorder="1"/>
    <xf numFmtId="0" fontId="4" fillId="0" borderId="17" xfId="4" applyBorder="1"/>
    <xf numFmtId="0" fontId="0" fillId="0" borderId="0" xfId="0" applyBorder="1"/>
    <xf numFmtId="0" fontId="4" fillId="0" borderId="0" xfId="4" applyBorder="1"/>
    <xf numFmtId="0" fontId="3" fillId="0" borderId="0" xfId="4" applyFont="1" applyBorder="1"/>
    <xf numFmtId="4" fontId="27" fillId="0" borderId="0" xfId="4" applyNumberFormat="1" applyFont="1" applyBorder="1"/>
    <xf numFmtId="0" fontId="4" fillId="0" borderId="18" xfId="4" applyBorder="1"/>
    <xf numFmtId="0" fontId="3" fillId="0" borderId="0" xfId="4" applyFont="1" applyBorder="1" applyAlignment="1">
      <alignment horizontal="center"/>
    </xf>
    <xf numFmtId="4" fontId="4" fillId="0" borderId="0" xfId="4" applyNumberFormat="1" applyBorder="1"/>
    <xf numFmtId="0" fontId="3" fillId="0" borderId="0" xfId="4" applyFont="1" applyBorder="1" applyAlignment="1"/>
    <xf numFmtId="0" fontId="3" fillId="0" borderId="0" xfId="4" applyFont="1" applyBorder="1" applyAlignment="1">
      <alignment horizontal="centerContinuous"/>
    </xf>
    <xf numFmtId="0" fontId="4" fillId="0" borderId="0" xfId="4" applyBorder="1" applyAlignment="1">
      <alignment horizontal="centerContinuous"/>
    </xf>
    <xf numFmtId="0" fontId="6" fillId="0" borderId="0" xfId="4" applyFont="1" applyBorder="1" applyAlignment="1">
      <alignment horizontal="center" vertical="top" wrapText="1"/>
    </xf>
    <xf numFmtId="43" fontId="0" fillId="0" borderId="0" xfId="0" applyNumberFormat="1"/>
    <xf numFmtId="0" fontId="8" fillId="0" borderId="0" xfId="0" applyFont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6" fillId="2" borderId="10" xfId="0" applyFont="1" applyFill="1" applyBorder="1" applyAlignment="1">
      <alignment horizontal="centerContinuous" vertical="center"/>
    </xf>
    <xf numFmtId="0" fontId="13" fillId="0" borderId="21" xfId="0" applyFont="1" applyBorder="1" applyAlignment="1">
      <alignment horizontal="center" vertical="center" wrapText="1"/>
    </xf>
    <xf numFmtId="164" fontId="13" fillId="0" borderId="22" xfId="1" applyNumberFormat="1" applyFont="1" applyBorder="1" applyAlignment="1">
      <alignment horizontal="center" vertical="center" wrapText="1"/>
    </xf>
    <xf numFmtId="164" fontId="13" fillId="0" borderId="23" xfId="1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Continuous" vertical="center"/>
    </xf>
    <xf numFmtId="43" fontId="11" fillId="0" borderId="5" xfId="1" applyFont="1" applyBorder="1" applyAlignment="1">
      <alignment vertical="center"/>
    </xf>
    <xf numFmtId="43" fontId="11" fillId="0" borderId="24" xfId="1" applyFont="1" applyBorder="1" applyAlignment="1">
      <alignment vertical="center"/>
    </xf>
    <xf numFmtId="0" fontId="13" fillId="0" borderId="13" xfId="0" applyFont="1" applyFill="1" applyBorder="1" applyAlignment="1">
      <alignment horizontal="left" vertical="center" wrapText="1" indent="2"/>
    </xf>
    <xf numFmtId="43" fontId="13" fillId="0" borderId="5" xfId="1" applyNumberFormat="1" applyFont="1" applyFill="1" applyBorder="1" applyAlignment="1">
      <alignment vertical="center"/>
    </xf>
    <xf numFmtId="10" fontId="13" fillId="0" borderId="5" xfId="2" applyNumberFormat="1" applyFont="1" applyBorder="1" applyAlignment="1">
      <alignment vertical="center"/>
    </xf>
    <xf numFmtId="43" fontId="0" fillId="0" borderId="14" xfId="0" applyNumberFormat="1" applyFont="1" applyBorder="1" applyAlignment="1">
      <alignment vertical="center" wrapText="1"/>
    </xf>
    <xf numFmtId="0" fontId="13" fillId="0" borderId="13" xfId="0" applyFont="1" applyFill="1" applyBorder="1" applyAlignment="1">
      <alignment horizontal="left" vertical="top" indent="2"/>
    </xf>
    <xf numFmtId="164" fontId="12" fillId="0" borderId="5" xfId="1" applyNumberFormat="1" applyFont="1" applyBorder="1" applyAlignment="1">
      <alignment vertical="center"/>
    </xf>
    <xf numFmtId="41" fontId="13" fillId="0" borderId="5" xfId="3" applyNumberFormat="1" applyFont="1" applyFill="1" applyBorder="1" applyAlignment="1">
      <alignment horizontal="right" vertical="center"/>
    </xf>
    <xf numFmtId="49" fontId="12" fillId="0" borderId="24" xfId="1" applyNumberFormat="1" applyFont="1" applyFill="1" applyBorder="1" applyAlignment="1">
      <alignment vertical="center" wrapText="1"/>
    </xf>
    <xf numFmtId="10" fontId="13" fillId="0" borderId="5" xfId="2" applyNumberFormat="1" applyFont="1" applyFill="1" applyBorder="1" applyAlignment="1">
      <alignment vertical="center"/>
    </xf>
    <xf numFmtId="0" fontId="0" fillId="0" borderId="24" xfId="0" applyFont="1" applyFill="1" applyBorder="1" applyAlignment="1">
      <alignment horizontal="justify" vertical="center" wrapText="1"/>
    </xf>
    <xf numFmtId="0" fontId="11" fillId="0" borderId="15" xfId="0" applyFont="1" applyBorder="1" applyAlignment="1">
      <alignment horizontal="centerContinuous" vertical="center"/>
    </xf>
    <xf numFmtId="43" fontId="11" fillId="4" borderId="25" xfId="1" applyFont="1" applyFill="1" applyBorder="1" applyAlignment="1">
      <alignment vertical="center"/>
    </xf>
    <xf numFmtId="43" fontId="11" fillId="4" borderId="26" xfId="1" applyFont="1" applyFill="1" applyBorder="1" applyAlignment="1">
      <alignment vertical="center"/>
    </xf>
    <xf numFmtId="43" fontId="11" fillId="4" borderId="0" xfId="1" applyFont="1" applyFill="1" applyBorder="1" applyAlignment="1">
      <alignment vertical="center"/>
    </xf>
    <xf numFmtId="164" fontId="13" fillId="4" borderId="22" xfId="1" applyNumberFormat="1" applyFont="1" applyFill="1" applyBorder="1" applyAlignment="1">
      <alignment horizontal="center" vertical="center" wrapText="1"/>
    </xf>
    <xf numFmtId="164" fontId="13" fillId="4" borderId="23" xfId="1" applyNumberFormat="1" applyFont="1" applyFill="1" applyBorder="1" applyAlignment="1">
      <alignment horizontal="center" vertical="center" wrapText="1"/>
    </xf>
    <xf numFmtId="43" fontId="11" fillId="4" borderId="5" xfId="1" applyFont="1" applyFill="1" applyBorder="1" applyAlignment="1">
      <alignment vertical="center"/>
    </xf>
    <xf numFmtId="43" fontId="11" fillId="0" borderId="24" xfId="1" applyFont="1" applyFill="1" applyBorder="1" applyAlignment="1">
      <alignment vertical="center"/>
    </xf>
    <xf numFmtId="164" fontId="12" fillId="0" borderId="24" xfId="1" applyNumberFormat="1" applyFont="1" applyFill="1" applyBorder="1" applyAlignment="1">
      <alignment vertical="center"/>
    </xf>
    <xf numFmtId="41" fontId="13" fillId="0" borderId="24" xfId="3" applyNumberFormat="1" applyFont="1" applyFill="1" applyBorder="1" applyAlignment="1">
      <alignment horizontal="right" vertical="center"/>
    </xf>
    <xf numFmtId="43" fontId="11" fillId="0" borderId="25" xfId="1" applyFont="1" applyBorder="1" applyAlignment="1">
      <alignment vertical="center"/>
    </xf>
    <xf numFmtId="43" fontId="11" fillId="0" borderId="26" xfId="1" applyFont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2" fillId="0" borderId="13" xfId="4" applyNumberFormat="1" applyFont="1" applyFill="1" applyBorder="1" applyAlignment="1">
      <alignment horizontal="left" vertical="center" wrapText="1" indent="2"/>
    </xf>
    <xf numFmtId="0" fontId="22" fillId="0" borderId="0" xfId="4" applyNumberFormat="1" applyFont="1" applyFill="1" applyBorder="1" applyAlignment="1">
      <alignment horizontal="left" vertical="center" wrapText="1" indent="2"/>
    </xf>
    <xf numFmtId="0" fontId="24" fillId="0" borderId="13" xfId="4" applyFont="1" applyFill="1" applyBorder="1" applyAlignment="1">
      <alignment horizontal="left" vertical="center" wrapText="1" indent="3"/>
    </xf>
    <xf numFmtId="0" fontId="24" fillId="0" borderId="0" xfId="4" applyFont="1" applyFill="1" applyBorder="1" applyAlignment="1">
      <alignment horizontal="left" vertical="center" wrapText="1" indent="3"/>
    </xf>
    <xf numFmtId="0" fontId="24" fillId="0" borderId="0" xfId="4" applyFont="1" applyFill="1" applyBorder="1" applyAlignment="1">
      <alignment horizontal="left" vertical="center" wrapText="1" indent="2"/>
    </xf>
    <xf numFmtId="0" fontId="4" fillId="0" borderId="0" xfId="3" applyFont="1" applyBorder="1" applyAlignment="1">
      <alignment horizontal="left" vertical="center" wrapText="1"/>
    </xf>
    <xf numFmtId="0" fontId="4" fillId="0" borderId="6" xfId="3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3" applyFont="1" applyBorder="1" applyAlignment="1">
      <alignment horizontal="left" vertical="center" wrapText="1"/>
    </xf>
    <xf numFmtId="0" fontId="0" fillId="0" borderId="6" xfId="3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22" fillId="0" borderId="13" xfId="4" applyNumberFormat="1" applyFont="1" applyFill="1" applyBorder="1" applyAlignment="1">
      <alignment horizontal="left" vertical="center" wrapText="1" indent="2"/>
    </xf>
    <xf numFmtId="0" fontId="22" fillId="0" borderId="0" xfId="4" applyNumberFormat="1" applyFont="1" applyFill="1" applyBorder="1" applyAlignment="1">
      <alignment horizontal="left" vertical="center" wrapText="1" indent="2"/>
    </xf>
    <xf numFmtId="0" fontId="19" fillId="0" borderId="0" xfId="4" applyFont="1" applyFill="1" applyBorder="1" applyAlignment="1">
      <alignment horizontal="center"/>
    </xf>
    <xf numFmtId="0" fontId="20" fillId="0" borderId="0" xfId="4" applyFont="1" applyFill="1" applyBorder="1" applyAlignment="1">
      <alignment horizontal="center"/>
    </xf>
    <xf numFmtId="0" fontId="22" fillId="3" borderId="13" xfId="4" applyNumberFormat="1" applyFont="1" applyFill="1" applyBorder="1" applyAlignment="1">
      <alignment horizontal="left" vertical="center" wrapText="1" indent="2"/>
    </xf>
    <xf numFmtId="0" fontId="22" fillId="3" borderId="0" xfId="4" applyNumberFormat="1" applyFont="1" applyFill="1" applyBorder="1" applyAlignment="1">
      <alignment horizontal="left" vertical="center" wrapText="1" indent="2"/>
    </xf>
    <xf numFmtId="0" fontId="24" fillId="0" borderId="13" xfId="4" applyFont="1" applyFill="1" applyBorder="1" applyAlignment="1">
      <alignment horizontal="left" vertical="center" wrapText="1" indent="3"/>
    </xf>
    <xf numFmtId="0" fontId="24" fillId="0" borderId="0" xfId="4" applyFont="1" applyFill="1" applyBorder="1" applyAlignment="1">
      <alignment horizontal="left" vertical="center" wrapText="1" indent="3"/>
    </xf>
    <xf numFmtId="0" fontId="24" fillId="0" borderId="13" xfId="4" applyFont="1" applyFill="1" applyBorder="1" applyAlignment="1">
      <alignment horizontal="left" vertical="center" wrapText="1" indent="2"/>
    </xf>
    <xf numFmtId="0" fontId="24" fillId="0" borderId="0" xfId="4" applyFont="1" applyFill="1" applyBorder="1" applyAlignment="1">
      <alignment horizontal="left" vertical="center" wrapText="1" indent="2"/>
    </xf>
    <xf numFmtId="0" fontId="6" fillId="0" borderId="19" xfId="4" applyFont="1" applyBorder="1" applyAlignment="1">
      <alignment horizontal="center" vertical="top" wrapText="1"/>
    </xf>
    <xf numFmtId="0" fontId="6" fillId="0" borderId="0" xfId="4" applyFont="1" applyBorder="1" applyAlignment="1">
      <alignment horizontal="center" vertical="top" wrapText="1"/>
    </xf>
    <xf numFmtId="0" fontId="6" fillId="0" borderId="19" xfId="4" applyFont="1" applyBorder="1" applyAlignment="1">
      <alignment horizontal="center" vertical="top"/>
    </xf>
    <xf numFmtId="0" fontId="6" fillId="0" borderId="0" xfId="4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20" fillId="0" borderId="0" xfId="4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/>
    </xf>
  </cellXfs>
  <cellStyles count="6">
    <cellStyle name="Millares" xfId="1" builtinId="3"/>
    <cellStyle name="Millares 2" xfId="5"/>
    <cellStyle name="Normal" xfId="0" builtinId="0"/>
    <cellStyle name="Normal 2" xfId="4"/>
    <cellStyle name="Normal_FORMATO FLUJO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3</xdr:col>
      <xdr:colOff>1266825</xdr:colOff>
      <xdr:row>2</xdr:row>
      <xdr:rowOff>142875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1819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66675</xdr:rowOff>
    </xdr:from>
    <xdr:to>
      <xdr:col>2</xdr:col>
      <xdr:colOff>752475</xdr:colOff>
      <xdr:row>3</xdr:row>
      <xdr:rowOff>66675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28600"/>
          <a:ext cx="15525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137</xdr:row>
      <xdr:rowOff>2</xdr:rowOff>
    </xdr:from>
    <xdr:to>
      <xdr:col>4</xdr:col>
      <xdr:colOff>373380</xdr:colOff>
      <xdr:row>140</xdr:row>
      <xdr:rowOff>38101</xdr:rowOff>
    </xdr:to>
    <xdr:sp macro="" textlink="">
      <xdr:nvSpPr>
        <xdr:cNvPr id="3" name="CuadroTexto 2"/>
        <xdr:cNvSpPr txBox="1"/>
      </xdr:nvSpPr>
      <xdr:spPr>
        <a:xfrm>
          <a:off x="409575" y="28422602"/>
          <a:ext cx="2449830" cy="581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/>
            <a:t>ELABORÓ</a:t>
          </a:r>
        </a:p>
        <a:p>
          <a:pPr algn="ctr"/>
          <a:endParaRPr lang="es-MX" sz="1000"/>
        </a:p>
        <a:p>
          <a:pPr algn="ctr"/>
          <a:endParaRPr lang="es-MX" sz="1000"/>
        </a:p>
        <a:p>
          <a:pPr algn="ctr"/>
          <a:endParaRPr lang="es-MX" sz="1000"/>
        </a:p>
        <a:p>
          <a:pPr algn="ctr"/>
          <a:r>
            <a:rPr lang="es-MX" sz="1000"/>
            <a:t>_________________________________</a:t>
          </a:r>
        </a:p>
        <a:p>
          <a:pPr algn="ctr"/>
          <a:endParaRPr lang="es-MX" sz="1000"/>
        </a:p>
        <a:p>
          <a:pPr algn="ctr"/>
          <a:endParaRPr lang="es-MX" sz="1000"/>
        </a:p>
      </xdr:txBody>
    </xdr:sp>
    <xdr:clientData/>
  </xdr:twoCellAnchor>
  <xdr:twoCellAnchor>
    <xdr:from>
      <xdr:col>4</xdr:col>
      <xdr:colOff>434340</xdr:colOff>
      <xdr:row>137</xdr:row>
      <xdr:rowOff>47626</xdr:rowOff>
    </xdr:from>
    <xdr:to>
      <xdr:col>6</xdr:col>
      <xdr:colOff>266700</xdr:colOff>
      <xdr:row>140</xdr:row>
      <xdr:rowOff>123825</xdr:rowOff>
    </xdr:to>
    <xdr:sp macro="" textlink="">
      <xdr:nvSpPr>
        <xdr:cNvPr id="4" name="CuadroTexto 3"/>
        <xdr:cNvSpPr txBox="1"/>
      </xdr:nvSpPr>
      <xdr:spPr>
        <a:xfrm>
          <a:off x="2920365" y="28470226"/>
          <a:ext cx="2432685" cy="619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MX" sz="1000" b="1"/>
            <a:t>AUTORIZÓ</a:t>
          </a:r>
        </a:p>
        <a:p>
          <a:pPr algn="ctr">
            <a:lnSpc>
              <a:spcPts val="800"/>
            </a:lnSpc>
          </a:pPr>
          <a:endParaRPr lang="es-MX" sz="1000"/>
        </a:p>
        <a:p>
          <a:pPr algn="ctr">
            <a:lnSpc>
              <a:spcPts val="700"/>
            </a:lnSpc>
          </a:pPr>
          <a:endParaRPr lang="es-MX" sz="1000"/>
        </a:p>
        <a:p>
          <a:pPr algn="ctr">
            <a:lnSpc>
              <a:spcPts val="800"/>
            </a:lnSpc>
          </a:pPr>
          <a:endParaRPr lang="es-MX" sz="1000"/>
        </a:p>
        <a:p>
          <a:pPr algn="ctr">
            <a:lnSpc>
              <a:spcPts val="800"/>
            </a:lnSpc>
          </a:pPr>
          <a:endParaRPr lang="es-MX" sz="1000"/>
        </a:p>
        <a:p>
          <a:pPr algn="ctr">
            <a:lnSpc>
              <a:spcPts val="900"/>
            </a:lnSpc>
          </a:pPr>
          <a:endParaRPr lang="es-MX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2</xdr:col>
      <xdr:colOff>619125</xdr:colOff>
      <xdr:row>4</xdr:row>
      <xdr:rowOff>314325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7050225"/>
          <a:ext cx="19621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</xdr:row>
      <xdr:rowOff>57150</xdr:rowOff>
    </xdr:from>
    <xdr:to>
      <xdr:col>2</xdr:col>
      <xdr:colOff>619125</xdr:colOff>
      <xdr:row>4</xdr:row>
      <xdr:rowOff>314325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7050225"/>
          <a:ext cx="19621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</xdr:row>
      <xdr:rowOff>57150</xdr:rowOff>
    </xdr:from>
    <xdr:to>
      <xdr:col>2</xdr:col>
      <xdr:colOff>619125</xdr:colOff>
      <xdr:row>4</xdr:row>
      <xdr:rowOff>314325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7050225"/>
          <a:ext cx="19621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1025476</xdr:colOff>
      <xdr:row>29</xdr:row>
      <xdr:rowOff>22713</xdr:rowOff>
    </xdr:from>
    <xdr:to>
      <xdr:col>4</xdr:col>
      <xdr:colOff>415776</xdr:colOff>
      <xdr:row>33</xdr:row>
      <xdr:rowOff>95250</xdr:rowOff>
    </xdr:to>
    <xdr:sp macro="" textlink="">
      <xdr:nvSpPr>
        <xdr:cNvPr id="5" name="CuadroTexto 4"/>
        <xdr:cNvSpPr txBox="1"/>
      </xdr:nvSpPr>
      <xdr:spPr>
        <a:xfrm>
          <a:off x="1111201" y="104511963"/>
          <a:ext cx="2866925" cy="720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</xdr:txBody>
    </xdr:sp>
    <xdr:clientData/>
  </xdr:twoCellAnchor>
  <xdr:twoCellAnchor>
    <xdr:from>
      <xdr:col>5</xdr:col>
      <xdr:colOff>21981</xdr:colOff>
      <xdr:row>29</xdr:row>
      <xdr:rowOff>65943</xdr:rowOff>
    </xdr:from>
    <xdr:to>
      <xdr:col>6</xdr:col>
      <xdr:colOff>3934557</xdr:colOff>
      <xdr:row>33</xdr:row>
      <xdr:rowOff>58616</xdr:rowOff>
    </xdr:to>
    <xdr:sp macro="" textlink="">
      <xdr:nvSpPr>
        <xdr:cNvPr id="6" name="CuadroTexto 5"/>
        <xdr:cNvSpPr txBox="1"/>
      </xdr:nvSpPr>
      <xdr:spPr>
        <a:xfrm>
          <a:off x="4879731" y="104555193"/>
          <a:ext cx="4465026" cy="6403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</xdr:txBody>
    </xdr:sp>
    <xdr:clientData/>
  </xdr:twoCellAnchor>
  <xdr:twoCellAnchor>
    <xdr:from>
      <xdr:col>5</xdr:col>
      <xdr:colOff>146538</xdr:colOff>
      <xdr:row>28</xdr:row>
      <xdr:rowOff>36635</xdr:rowOff>
    </xdr:from>
    <xdr:to>
      <xdr:col>6</xdr:col>
      <xdr:colOff>4037135</xdr:colOff>
      <xdr:row>33</xdr:row>
      <xdr:rowOff>73270</xdr:rowOff>
    </xdr:to>
    <xdr:sp macro="" textlink="">
      <xdr:nvSpPr>
        <xdr:cNvPr id="7" name="CuadroTexto 6"/>
        <xdr:cNvSpPr txBox="1"/>
      </xdr:nvSpPr>
      <xdr:spPr>
        <a:xfrm>
          <a:off x="5004288" y="104363960"/>
          <a:ext cx="4443047" cy="8462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endParaRPr lang="es-MX" sz="1100"/>
        </a:p>
      </xdr:txBody>
    </xdr:sp>
    <xdr:clientData/>
  </xdr:twoCellAnchor>
  <xdr:twoCellAnchor>
    <xdr:from>
      <xdr:col>5</xdr:col>
      <xdr:colOff>252779</xdr:colOff>
      <xdr:row>29</xdr:row>
      <xdr:rowOff>45427</xdr:rowOff>
    </xdr:from>
    <xdr:to>
      <xdr:col>6</xdr:col>
      <xdr:colOff>3725741</xdr:colOff>
      <xdr:row>33</xdr:row>
      <xdr:rowOff>89389</xdr:rowOff>
    </xdr:to>
    <xdr:sp macro="" textlink="">
      <xdr:nvSpPr>
        <xdr:cNvPr id="8" name="CuadroTexto 7"/>
        <xdr:cNvSpPr txBox="1"/>
      </xdr:nvSpPr>
      <xdr:spPr>
        <a:xfrm>
          <a:off x="5110529" y="104534677"/>
          <a:ext cx="4025412" cy="6916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REVISÓ</a:t>
          </a:r>
          <a:endParaRPr lang="es-MX">
            <a:effectLst/>
          </a:endParaRPr>
        </a:p>
        <a:p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ministraciones%20diciembre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presupuestal"/>
      <sheetName val="Analitico de claves OCT 2021"/>
      <sheetName val="Causas de la variación  2021"/>
    </sheetNames>
    <sheetDataSet>
      <sheetData sheetId="0">
        <row r="23">
          <cell r="G23">
            <v>562170521.25</v>
          </cell>
        </row>
        <row r="25">
          <cell r="G25">
            <v>119791016.41</v>
          </cell>
        </row>
        <row r="38">
          <cell r="G38">
            <v>436691735.37999994</v>
          </cell>
        </row>
        <row r="54">
          <cell r="F54">
            <v>1340298.6499999999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view="pageBreakPreview" topLeftCell="A43" zoomScale="130" zoomScaleNormal="130" zoomScaleSheetLayoutView="130" workbookViewId="0">
      <selection activeCell="E30" sqref="E30"/>
    </sheetView>
  </sheetViews>
  <sheetFormatPr baseColWidth="10" defaultRowHeight="12.75" x14ac:dyDescent="0.2"/>
  <cols>
    <col min="1" max="1" width="1.28515625" style="1" customWidth="1"/>
    <col min="2" max="2" width="3.85546875" style="83" customWidth="1"/>
    <col min="3" max="3" width="5.28515625" style="1" customWidth="1"/>
    <col min="4" max="4" width="61.85546875" style="1" customWidth="1"/>
    <col min="5" max="5" width="18.85546875" style="42" customWidth="1"/>
    <col min="6" max="6" width="19.140625" style="1" customWidth="1"/>
    <col min="7" max="7" width="20.140625" style="1" customWidth="1"/>
    <col min="8" max="8" width="1.7109375" style="1" customWidth="1"/>
    <col min="9" max="9" width="17.42578125" style="1" customWidth="1"/>
    <col min="10" max="10" width="18.7109375" style="1" bestFit="1" customWidth="1"/>
    <col min="11" max="11" width="14.85546875" style="1" bestFit="1" customWidth="1"/>
    <col min="12" max="12" width="16.5703125" style="1" bestFit="1" customWidth="1"/>
    <col min="13" max="13" width="13.7109375" style="1" bestFit="1" customWidth="1"/>
    <col min="14" max="14" width="13.85546875" style="1" bestFit="1" customWidth="1"/>
    <col min="15" max="15" width="13.7109375" style="1" bestFit="1" customWidth="1"/>
    <col min="16" max="17" width="11.42578125" style="1"/>
    <col min="18" max="18" width="11.5703125" style="1" bestFit="1" customWidth="1"/>
    <col min="19" max="16384" width="11.42578125" style="1"/>
  </cols>
  <sheetData>
    <row r="1" spans="2:14" ht="15.75" x14ac:dyDescent="0.2">
      <c r="B1" s="207" t="s">
        <v>0</v>
      </c>
      <c r="C1" s="207"/>
      <c r="D1" s="207"/>
      <c r="E1" s="207"/>
      <c r="F1" s="207"/>
      <c r="G1" s="207"/>
    </row>
    <row r="2" spans="2:14" ht="15.75" x14ac:dyDescent="0.2">
      <c r="B2" s="207" t="s">
        <v>1</v>
      </c>
      <c r="C2" s="207"/>
      <c r="D2" s="207"/>
      <c r="E2" s="207"/>
      <c r="F2" s="207"/>
      <c r="G2" s="207"/>
    </row>
    <row r="3" spans="2:14" x14ac:dyDescent="0.2">
      <c r="B3" s="208" t="s">
        <v>2</v>
      </c>
      <c r="C3" s="208"/>
      <c r="D3" s="208"/>
      <c r="E3" s="208"/>
      <c r="F3" s="208"/>
      <c r="G3" s="208"/>
    </row>
    <row r="4" spans="2:14" s="5" customFormat="1" ht="11.25" x14ac:dyDescent="0.2">
      <c r="B4" s="2"/>
      <c r="C4" s="3"/>
      <c r="D4" s="3"/>
      <c r="E4" s="4"/>
      <c r="F4" s="3"/>
      <c r="G4" s="3"/>
    </row>
    <row r="5" spans="2:14" s="10" customFormat="1" x14ac:dyDescent="0.2">
      <c r="B5" s="6"/>
      <c r="C5" s="7"/>
      <c r="D5" s="8" t="s">
        <v>3</v>
      </c>
      <c r="E5" s="7"/>
      <c r="F5" s="9" t="s">
        <v>4</v>
      </c>
      <c r="G5" s="10" t="s">
        <v>94</v>
      </c>
    </row>
    <row r="6" spans="2:14" s="5" customFormat="1" x14ac:dyDescent="0.2">
      <c r="B6" s="2"/>
      <c r="D6" s="8" t="s">
        <v>5</v>
      </c>
      <c r="E6" s="11"/>
    </row>
    <row r="7" spans="2:14" ht="27.75" customHeight="1" x14ac:dyDescent="0.2">
      <c r="B7" s="12"/>
      <c r="C7" s="13" t="s">
        <v>6</v>
      </c>
      <c r="D7" s="14"/>
      <c r="E7" s="15" t="s">
        <v>7</v>
      </c>
      <c r="F7" s="16" t="s">
        <v>8</v>
      </c>
      <c r="G7" s="16" t="s">
        <v>9</v>
      </c>
    </row>
    <row r="8" spans="2:14" s="20" customFormat="1" ht="5.25" x14ac:dyDescent="0.2">
      <c r="B8" s="17"/>
      <c r="C8" s="18"/>
      <c r="D8" s="18"/>
      <c r="E8" s="19"/>
      <c r="F8" s="19"/>
      <c r="G8" s="19"/>
    </row>
    <row r="9" spans="2:14" ht="17.25" customHeight="1" x14ac:dyDescent="0.2">
      <c r="B9" s="21" t="s">
        <v>10</v>
      </c>
      <c r="C9" s="22"/>
      <c r="D9" s="23"/>
      <c r="E9" s="24">
        <f>E11+E16</f>
        <v>628330268.53000009</v>
      </c>
      <c r="F9" s="24">
        <f>F11+F16</f>
        <v>634691.62</v>
      </c>
      <c r="G9" s="24">
        <f>G11+G16</f>
        <v>628964960.1500001</v>
      </c>
      <c r="I9" s="25" t="s">
        <v>11</v>
      </c>
    </row>
    <row r="10" spans="2:14" s="20" customFormat="1" ht="5.25" x14ac:dyDescent="0.2">
      <c r="B10" s="17"/>
      <c r="C10" s="18"/>
      <c r="D10" s="18"/>
      <c r="E10" s="26"/>
      <c r="F10" s="26"/>
      <c r="G10" s="26"/>
    </row>
    <row r="11" spans="2:14" ht="28.5" customHeight="1" x14ac:dyDescent="0.2">
      <c r="B11" s="27" t="s">
        <v>12</v>
      </c>
      <c r="C11" s="209" t="s">
        <v>13</v>
      </c>
      <c r="D11" s="210"/>
      <c r="E11" s="28">
        <f>E13+E14</f>
        <v>616631891.20000005</v>
      </c>
      <c r="F11" s="28">
        <f>F13+F14</f>
        <v>0</v>
      </c>
      <c r="G11" s="28">
        <f>G13+G14</f>
        <v>616631891.20000005</v>
      </c>
      <c r="I11" s="29"/>
    </row>
    <row r="12" spans="2:14" s="20" customFormat="1" ht="12" x14ac:dyDescent="0.2">
      <c r="B12" s="17"/>
      <c r="C12" s="18"/>
      <c r="D12" s="18"/>
      <c r="E12" s="26"/>
      <c r="F12" s="26"/>
      <c r="G12" s="26"/>
      <c r="I12" s="29"/>
    </row>
    <row r="13" spans="2:14" s="34" customFormat="1" ht="12" x14ac:dyDescent="0.2">
      <c r="B13" s="30"/>
      <c r="C13" s="31" t="s">
        <v>14</v>
      </c>
      <c r="D13" s="32" t="s">
        <v>15</v>
      </c>
      <c r="E13" s="33">
        <v>485962571</v>
      </c>
      <c r="F13" s="33">
        <v>0</v>
      </c>
      <c r="G13" s="33">
        <f>E13+F13</f>
        <v>485962571</v>
      </c>
      <c r="I13" s="35"/>
      <c r="J13" s="36"/>
      <c r="K13" s="37"/>
      <c r="L13" s="37"/>
      <c r="N13" s="38"/>
    </row>
    <row r="14" spans="2:14" s="34" customFormat="1" ht="12" x14ac:dyDescent="0.2">
      <c r="B14" s="30"/>
      <c r="C14" s="31" t="s">
        <v>16</v>
      </c>
      <c r="D14" s="32" t="s">
        <v>17</v>
      </c>
      <c r="E14" s="33">
        <v>130669320.2</v>
      </c>
      <c r="F14" s="33">
        <v>0</v>
      </c>
      <c r="G14" s="33">
        <f>E14+F14</f>
        <v>130669320.2</v>
      </c>
      <c r="I14" s="35"/>
      <c r="J14" s="36"/>
      <c r="K14" s="37"/>
      <c r="L14" s="37"/>
      <c r="N14" s="38"/>
    </row>
    <row r="15" spans="2:14" s="20" customFormat="1" ht="12" x14ac:dyDescent="0.2">
      <c r="B15" s="17"/>
      <c r="C15" s="18"/>
      <c r="D15" s="18"/>
      <c r="E15" s="26"/>
      <c r="F15" s="26"/>
      <c r="G15" s="26"/>
      <c r="I15" s="35"/>
      <c r="K15" s="39"/>
      <c r="L15" s="40"/>
      <c r="N15" s="38"/>
    </row>
    <row r="16" spans="2:14" ht="15" customHeight="1" x14ac:dyDescent="0.2">
      <c r="B16" s="27" t="s">
        <v>18</v>
      </c>
      <c r="C16" s="209" t="s">
        <v>19</v>
      </c>
      <c r="D16" s="210"/>
      <c r="E16" s="28">
        <f>E18+E19</f>
        <v>11698377.33</v>
      </c>
      <c r="F16" s="28">
        <f>F18+F19</f>
        <v>634691.62</v>
      </c>
      <c r="G16" s="28">
        <f>G18+G19</f>
        <v>12333068.949999999</v>
      </c>
      <c r="I16" s="41"/>
      <c r="J16" s="42"/>
      <c r="K16" s="43"/>
      <c r="L16" s="44"/>
      <c r="N16" s="38"/>
    </row>
    <row r="17" spans="1:15" s="20" customFormat="1" ht="5.25" x14ac:dyDescent="0.2">
      <c r="B17" s="17"/>
      <c r="C17" s="18"/>
      <c r="D17" s="18"/>
      <c r="E17" s="26"/>
      <c r="F17" s="26"/>
      <c r="G17" s="26"/>
    </row>
    <row r="18" spans="1:15" s="34" customFormat="1" ht="12" x14ac:dyDescent="0.2">
      <c r="B18" s="30"/>
      <c r="C18" s="31" t="s">
        <v>20</v>
      </c>
      <c r="D18" s="32" t="s">
        <v>15</v>
      </c>
      <c r="E18" s="45">
        <v>3049517.64</v>
      </c>
      <c r="F18" s="33">
        <v>522628.09</v>
      </c>
      <c r="G18" s="33">
        <f>E18+F18</f>
        <v>3572145.73</v>
      </c>
      <c r="I18" s="35"/>
      <c r="J18" s="36"/>
      <c r="K18" s="37"/>
      <c r="L18" s="37"/>
    </row>
    <row r="19" spans="1:15" s="34" customFormat="1" ht="12" x14ac:dyDescent="0.2">
      <c r="B19" s="30"/>
      <c r="C19" s="31" t="s">
        <v>21</v>
      </c>
      <c r="D19" s="32" t="s">
        <v>17</v>
      </c>
      <c r="E19" s="45">
        <v>8648859.6899999995</v>
      </c>
      <c r="F19" s="33">
        <v>112063.53</v>
      </c>
      <c r="G19" s="33">
        <f>E19+F19</f>
        <v>8760923.2199999988</v>
      </c>
      <c r="I19" s="35"/>
      <c r="J19" s="36"/>
      <c r="K19" s="37"/>
      <c r="L19" s="37"/>
    </row>
    <row r="20" spans="1:15" s="34" customFormat="1" ht="12" x14ac:dyDescent="0.2">
      <c r="B20" s="30"/>
      <c r="C20" s="31"/>
      <c r="D20" s="32"/>
      <c r="E20" s="45"/>
      <c r="F20" s="33"/>
      <c r="G20" s="33"/>
      <c r="I20" s="35"/>
      <c r="K20" s="37"/>
      <c r="L20" s="37"/>
    </row>
    <row r="21" spans="1:15" ht="25.5" x14ac:dyDescent="0.2">
      <c r="B21" s="46"/>
      <c r="C21" s="13" t="s">
        <v>6</v>
      </c>
      <c r="D21" s="14"/>
      <c r="E21" s="15" t="s">
        <v>7</v>
      </c>
      <c r="F21" s="16" t="s">
        <v>22</v>
      </c>
      <c r="G21" s="16" t="s">
        <v>9</v>
      </c>
      <c r="I21" s="47"/>
      <c r="J21" s="47"/>
      <c r="K21" s="47"/>
    </row>
    <row r="22" spans="1:15" s="20" customFormat="1" ht="5.25" x14ac:dyDescent="0.2">
      <c r="B22" s="17"/>
      <c r="C22" s="18"/>
      <c r="D22" s="18"/>
      <c r="E22" s="26"/>
      <c r="F22" s="26"/>
      <c r="G22" s="26"/>
    </row>
    <row r="23" spans="1:15" ht="15" x14ac:dyDescent="0.2">
      <c r="B23" s="21" t="s">
        <v>23</v>
      </c>
      <c r="C23" s="48"/>
      <c r="D23" s="23"/>
      <c r="E23" s="49">
        <f>E25+E38+E50</f>
        <v>505473413.84999996</v>
      </c>
      <c r="F23" s="49">
        <f>F25+F38+F50</f>
        <v>56291107.399999999</v>
      </c>
      <c r="G23" s="49">
        <f>G25+G38+G50</f>
        <v>561764521.25</v>
      </c>
      <c r="I23" s="47"/>
      <c r="J23" s="47"/>
      <c r="K23" s="47"/>
      <c r="N23" s="43"/>
    </row>
    <row r="24" spans="1:15" s="20" customFormat="1" ht="5.25" x14ac:dyDescent="0.2">
      <c r="B24" s="17"/>
      <c r="C24" s="18"/>
      <c r="D24" s="18"/>
      <c r="E24" s="26"/>
      <c r="F24" s="26"/>
      <c r="G24" s="26"/>
    </row>
    <row r="25" spans="1:15" ht="15" customHeight="1" x14ac:dyDescent="0.2">
      <c r="B25" s="27" t="s">
        <v>24</v>
      </c>
      <c r="C25" s="205" t="s">
        <v>25</v>
      </c>
      <c r="D25" s="206"/>
      <c r="E25" s="50">
        <f>E27+E32</f>
        <v>112839841.59999999</v>
      </c>
      <c r="F25" s="50">
        <f>F27+F32</f>
        <v>6545174.8100000005</v>
      </c>
      <c r="G25" s="50">
        <f>G27+G32</f>
        <v>119385016.41</v>
      </c>
      <c r="I25" s="47"/>
      <c r="J25" s="51"/>
      <c r="K25" s="52"/>
    </row>
    <row r="26" spans="1:15" s="20" customFormat="1" ht="5.25" x14ac:dyDescent="0.2">
      <c r="B26" s="17"/>
      <c r="C26" s="18"/>
      <c r="D26" s="18"/>
      <c r="E26" s="26"/>
      <c r="F26" s="26"/>
      <c r="G26" s="26"/>
      <c r="J26" s="40"/>
    </row>
    <row r="27" spans="1:15" s="34" customFormat="1" x14ac:dyDescent="0.2">
      <c r="B27" s="30"/>
      <c r="C27" s="53" t="s">
        <v>26</v>
      </c>
      <c r="D27" s="53" t="s">
        <v>27</v>
      </c>
      <c r="E27" s="24">
        <f>E28+E29+E30</f>
        <v>73449832.839999989</v>
      </c>
      <c r="F27" s="24">
        <f>F28+F29+F30</f>
        <v>3277446.65</v>
      </c>
      <c r="G27" s="24">
        <f>G28+G29+G30</f>
        <v>76727279.489999995</v>
      </c>
      <c r="J27" s="37"/>
    </row>
    <row r="28" spans="1:15" s="34" customFormat="1" ht="12" x14ac:dyDescent="0.2">
      <c r="A28" s="34">
        <v>2</v>
      </c>
      <c r="B28" s="30"/>
      <c r="C28" s="53"/>
      <c r="D28" s="54" t="s">
        <v>28</v>
      </c>
      <c r="E28" s="33">
        <v>14229050.359999998</v>
      </c>
      <c r="F28" s="33">
        <v>789717.56</v>
      </c>
      <c r="G28" s="33">
        <f>E28+F28</f>
        <v>15018767.919999998</v>
      </c>
      <c r="I28" s="38"/>
      <c r="J28" s="37"/>
      <c r="M28" s="36">
        <v>23352807.129999999</v>
      </c>
      <c r="N28" s="36">
        <v>2269005.5</v>
      </c>
      <c r="O28" s="36">
        <f>SUM(M28:N28)</f>
        <v>25621812.629999999</v>
      </c>
    </row>
    <row r="29" spans="1:15" s="34" customFormat="1" ht="12" x14ac:dyDescent="0.2">
      <c r="A29" s="34">
        <v>3</v>
      </c>
      <c r="B29" s="30"/>
      <c r="C29" s="53"/>
      <c r="D29" s="54" t="s">
        <v>29</v>
      </c>
      <c r="E29" s="33">
        <f>59220782.48</f>
        <v>59220782.479999997</v>
      </c>
      <c r="F29" s="33">
        <v>2487729.09</v>
      </c>
      <c r="G29" s="33">
        <f>E29+F29</f>
        <v>61708511.569999993</v>
      </c>
      <c r="H29" s="36"/>
      <c r="J29" s="37">
        <v>58955799.380000003</v>
      </c>
      <c r="M29" s="36">
        <v>100215069.65000001</v>
      </c>
      <c r="N29" s="36">
        <v>420169.01</v>
      </c>
      <c r="O29" s="36">
        <f>SUM(M29:N29)</f>
        <v>100635238.66000001</v>
      </c>
    </row>
    <row r="30" spans="1:15" s="34" customFormat="1" ht="12" x14ac:dyDescent="0.2">
      <c r="A30" s="34">
        <v>4</v>
      </c>
      <c r="B30" s="30"/>
      <c r="C30" s="53"/>
      <c r="D30" s="54" t="s">
        <v>30</v>
      </c>
      <c r="E30" s="33">
        <v>0</v>
      </c>
      <c r="F30" s="33">
        <v>0</v>
      </c>
      <c r="G30" s="33">
        <f>E30+F30</f>
        <v>0</v>
      </c>
      <c r="H30" s="36"/>
      <c r="I30" s="37"/>
      <c r="J30" s="37">
        <v>406000</v>
      </c>
      <c r="M30" s="36">
        <v>2689174.51</v>
      </c>
      <c r="N30" s="36"/>
      <c r="O30" s="36"/>
    </row>
    <row r="31" spans="1:15" s="20" customFormat="1" ht="6.75" customHeight="1" x14ac:dyDescent="0.2">
      <c r="B31" s="17"/>
      <c r="C31" s="18"/>
      <c r="D31" s="18"/>
      <c r="E31" s="26"/>
      <c r="F31" s="26"/>
      <c r="G31" s="26"/>
      <c r="M31" s="36"/>
      <c r="N31" s="36"/>
    </row>
    <row r="32" spans="1:15" x14ac:dyDescent="0.2">
      <c r="B32" s="55"/>
      <c r="C32" s="56" t="s">
        <v>31</v>
      </c>
      <c r="D32" s="57" t="s">
        <v>32</v>
      </c>
      <c r="E32" s="24">
        <f>E33+E34+E35+E36</f>
        <v>39390008.759999998</v>
      </c>
      <c r="F32" s="24">
        <f>F33+F34+F35+F36</f>
        <v>3267728.16</v>
      </c>
      <c r="G32" s="24">
        <f>G33+G34+G35+G36</f>
        <v>42657736.920000002</v>
      </c>
      <c r="J32" s="43">
        <f>SUM(J29:J31)</f>
        <v>59361799.380000003</v>
      </c>
      <c r="M32" s="36">
        <f>SUM(M28:M31)</f>
        <v>126257051.29000001</v>
      </c>
      <c r="N32" s="36"/>
      <c r="O32" s="42">
        <f>SUM(O28:O31)</f>
        <v>126257051.29000001</v>
      </c>
    </row>
    <row r="33" spans="1:11" x14ac:dyDescent="0.2">
      <c r="B33" s="55"/>
      <c r="C33" s="56"/>
      <c r="D33" s="54" t="s">
        <v>28</v>
      </c>
      <c r="E33" s="33">
        <v>4844491.93</v>
      </c>
      <c r="F33" s="33">
        <v>28383.56</v>
      </c>
      <c r="G33" s="33">
        <f>E33+F33</f>
        <v>4872875.4899999993</v>
      </c>
      <c r="I33" s="43"/>
    </row>
    <row r="34" spans="1:11" x14ac:dyDescent="0.2">
      <c r="B34" s="55"/>
      <c r="C34" s="56"/>
      <c r="D34" s="54" t="s">
        <v>29</v>
      </c>
      <c r="E34" s="33">
        <v>2752136.4099999997</v>
      </c>
      <c r="F34" s="33">
        <v>1149588.55</v>
      </c>
      <c r="G34" s="33">
        <f>E34+F34</f>
        <v>3901724.96</v>
      </c>
      <c r="I34" s="43"/>
    </row>
    <row r="35" spans="1:11" s="34" customFormat="1" ht="12" x14ac:dyDescent="0.2">
      <c r="A35" s="34">
        <v>5</v>
      </c>
      <c r="B35" s="30"/>
      <c r="C35" s="53"/>
      <c r="D35" s="54" t="s">
        <v>33</v>
      </c>
      <c r="E35" s="33">
        <v>1747622.42</v>
      </c>
      <c r="F35" s="33">
        <v>0</v>
      </c>
      <c r="G35" s="33">
        <f>E35+F35</f>
        <v>1747622.42</v>
      </c>
    </row>
    <row r="36" spans="1:11" s="34" customFormat="1" ht="12" x14ac:dyDescent="0.2">
      <c r="A36" s="34">
        <v>6</v>
      </c>
      <c r="B36" s="30"/>
      <c r="C36" s="53"/>
      <c r="D36" s="54" t="s">
        <v>34</v>
      </c>
      <c r="E36" s="33">
        <v>30045758</v>
      </c>
      <c r="F36" s="33">
        <v>2089756.05</v>
      </c>
      <c r="G36" s="33">
        <f>E36+F36</f>
        <v>32135514.050000001</v>
      </c>
    </row>
    <row r="37" spans="1:11" s="20" customFormat="1" ht="5.25" x14ac:dyDescent="0.2">
      <c r="B37" s="17"/>
      <c r="C37" s="18"/>
      <c r="D37" s="18"/>
      <c r="E37" s="26"/>
      <c r="F37" s="26"/>
      <c r="G37" s="26"/>
    </row>
    <row r="38" spans="1:11" ht="15" customHeight="1" x14ac:dyDescent="0.2">
      <c r="B38" s="27" t="s">
        <v>35</v>
      </c>
      <c r="C38" s="209" t="s">
        <v>36</v>
      </c>
      <c r="D38" s="210"/>
      <c r="E38" s="50">
        <f>E40+E44</f>
        <v>389169246.83999997</v>
      </c>
      <c r="F38" s="50">
        <f>F40+F44</f>
        <v>47522488.539999999</v>
      </c>
      <c r="G38" s="50">
        <f>G40+G44</f>
        <v>436691735.37999994</v>
      </c>
      <c r="I38" s="51"/>
      <c r="J38" s="51"/>
      <c r="K38" s="47"/>
    </row>
    <row r="39" spans="1:11" s="20" customFormat="1" ht="5.25" x14ac:dyDescent="0.2">
      <c r="B39" s="17"/>
      <c r="C39" s="18"/>
      <c r="D39" s="18"/>
      <c r="E39" s="26"/>
      <c r="F39" s="26"/>
      <c r="G39" s="26"/>
    </row>
    <row r="40" spans="1:11" s="34" customFormat="1" x14ac:dyDescent="0.2">
      <c r="B40" s="58"/>
      <c r="C40" s="53" t="s">
        <v>37</v>
      </c>
      <c r="D40" s="53" t="s">
        <v>27</v>
      </c>
      <c r="E40" s="24">
        <f>E41+E42+E43</f>
        <v>261931780.90999997</v>
      </c>
      <c r="F40" s="24">
        <f>F41+F42+F43</f>
        <v>35613517.899999999</v>
      </c>
      <c r="G40" s="24">
        <f>G41+G42+G43</f>
        <v>297545298.80999994</v>
      </c>
      <c r="I40" s="38"/>
    </row>
    <row r="41" spans="1:11" s="34" customFormat="1" ht="12" x14ac:dyDescent="0.2">
      <c r="A41" s="34">
        <v>2</v>
      </c>
      <c r="B41" s="30"/>
      <c r="C41" s="53"/>
      <c r="D41" s="54" t="s">
        <v>28</v>
      </c>
      <c r="E41" s="33">
        <v>5581270.8100000005</v>
      </c>
      <c r="F41" s="33">
        <v>2781460.76</v>
      </c>
      <c r="G41" s="33">
        <f>E41+F41</f>
        <v>8362731.5700000003</v>
      </c>
      <c r="I41" s="38"/>
    </row>
    <row r="42" spans="1:11" s="34" customFormat="1" ht="12" x14ac:dyDescent="0.2">
      <c r="A42" s="34">
        <v>3</v>
      </c>
      <c r="B42" s="30"/>
      <c r="C42" s="53"/>
      <c r="D42" s="54" t="s">
        <v>29</v>
      </c>
      <c r="E42" s="33">
        <v>32243377.229999997</v>
      </c>
      <c r="F42" s="33">
        <v>19871758.530000001</v>
      </c>
      <c r="G42" s="33">
        <f>E42+F42</f>
        <v>52115135.759999998</v>
      </c>
      <c r="H42" s="36"/>
    </row>
    <row r="43" spans="1:11" s="34" customFormat="1" ht="12" x14ac:dyDescent="0.2">
      <c r="A43" s="34">
        <v>4</v>
      </c>
      <c r="B43" s="30"/>
      <c r="C43" s="53"/>
      <c r="D43" s="54" t="s">
        <v>30</v>
      </c>
      <c r="E43" s="33">
        <v>224107132.86999997</v>
      </c>
      <c r="F43" s="33">
        <v>12960298.609999999</v>
      </c>
      <c r="G43" s="33">
        <f>E43+F43</f>
        <v>237067431.47999996</v>
      </c>
      <c r="H43" s="36"/>
    </row>
    <row r="44" spans="1:11" x14ac:dyDescent="0.2">
      <c r="B44" s="59"/>
      <c r="C44" s="56" t="s">
        <v>38</v>
      </c>
      <c r="D44" s="57" t="s">
        <v>32</v>
      </c>
      <c r="E44" s="24">
        <f>E45+E46+E47+E48</f>
        <v>127237465.93000001</v>
      </c>
      <c r="F44" s="24">
        <f>F45+F46+F47+F48</f>
        <v>11908970.640000001</v>
      </c>
      <c r="G44" s="24">
        <f>G45+G46+G47+G48</f>
        <v>139146436.56999999</v>
      </c>
    </row>
    <row r="45" spans="1:11" x14ac:dyDescent="0.2">
      <c r="B45" s="59"/>
      <c r="C45" s="56"/>
      <c r="D45" s="54" t="s">
        <v>28</v>
      </c>
      <c r="E45" s="33">
        <v>16315039.890000001</v>
      </c>
      <c r="F45" s="33">
        <v>599702.07999999996</v>
      </c>
      <c r="G45" s="33">
        <f>E45+F45</f>
        <v>16914741.969999999</v>
      </c>
    </row>
    <row r="46" spans="1:11" x14ac:dyDescent="0.2">
      <c r="B46" s="59"/>
      <c r="C46" s="56"/>
      <c r="D46" s="54" t="s">
        <v>29</v>
      </c>
      <c r="E46" s="33">
        <v>8348615.5899999999</v>
      </c>
      <c r="F46" s="33">
        <v>-529.02</v>
      </c>
      <c r="G46" s="33">
        <f>E46+F46</f>
        <v>8348086.5700000003</v>
      </c>
      <c r="K46" s="1">
        <v>522771.65</v>
      </c>
    </row>
    <row r="47" spans="1:11" s="34" customFormat="1" x14ac:dyDescent="0.2">
      <c r="A47" s="34">
        <v>5</v>
      </c>
      <c r="B47" s="30"/>
      <c r="C47" s="53"/>
      <c r="D47" s="54" t="s">
        <v>33</v>
      </c>
      <c r="E47" s="33">
        <v>15702123.040000001</v>
      </c>
      <c r="F47" s="33">
        <v>0</v>
      </c>
      <c r="G47" s="33">
        <f>E47+F47</f>
        <v>15702123.040000001</v>
      </c>
      <c r="K47" s="1">
        <v>1000000</v>
      </c>
    </row>
    <row r="48" spans="1:11" s="34" customFormat="1" ht="12" x14ac:dyDescent="0.2">
      <c r="A48" s="34">
        <v>6</v>
      </c>
      <c r="B48" s="30"/>
      <c r="C48" s="53"/>
      <c r="D48" s="54" t="s">
        <v>34</v>
      </c>
      <c r="E48" s="33">
        <v>86871687.410000011</v>
      </c>
      <c r="F48" s="33">
        <v>11309797.58</v>
      </c>
      <c r="G48" s="33">
        <f>E48+F48</f>
        <v>98181484.99000001</v>
      </c>
    </row>
    <row r="49" spans="1:12" s="20" customFormat="1" ht="3.75" customHeight="1" x14ac:dyDescent="0.2">
      <c r="B49" s="17"/>
      <c r="C49" s="18"/>
      <c r="D49" s="18"/>
      <c r="E49" s="26"/>
      <c r="F49" s="26"/>
      <c r="G49" s="26"/>
    </row>
    <row r="50" spans="1:12" ht="15" customHeight="1" x14ac:dyDescent="0.2">
      <c r="B50" s="60" t="s">
        <v>39</v>
      </c>
      <c r="C50" s="209" t="s">
        <v>40</v>
      </c>
      <c r="D50" s="210"/>
      <c r="E50" s="50">
        <f>E52+E57</f>
        <v>3464325.4099999997</v>
      </c>
      <c r="F50" s="50">
        <f>F52+F57</f>
        <v>2223444.0499999998</v>
      </c>
      <c r="G50" s="50">
        <f>G52+G57</f>
        <v>5687769.46</v>
      </c>
    </row>
    <row r="51" spans="1:12" s="20" customFormat="1" ht="3" customHeight="1" x14ac:dyDescent="0.2">
      <c r="B51" s="17"/>
      <c r="C51" s="18"/>
      <c r="D51" s="18"/>
      <c r="E51" s="26"/>
      <c r="F51" s="26"/>
      <c r="G51" s="26"/>
    </row>
    <row r="52" spans="1:12" x14ac:dyDescent="0.2">
      <c r="B52" s="59"/>
      <c r="C52" s="56" t="s">
        <v>41</v>
      </c>
      <c r="D52" s="57" t="s">
        <v>27</v>
      </c>
      <c r="E52" s="61">
        <f>E53+E54+E55</f>
        <v>2464325.4099999997</v>
      </c>
      <c r="F52" s="24">
        <f>F53+F54+F55</f>
        <v>2223444.0499999998</v>
      </c>
      <c r="G52" s="24">
        <f>G53+G54+G55</f>
        <v>4687769.46</v>
      </c>
    </row>
    <row r="53" spans="1:12" s="34" customFormat="1" ht="12" x14ac:dyDescent="0.2">
      <c r="A53" s="34">
        <v>2</v>
      </c>
      <c r="B53" s="30"/>
      <c r="C53" s="53"/>
      <c r="D53" s="54" t="s">
        <v>28</v>
      </c>
      <c r="E53" s="33">
        <v>649672.63</v>
      </c>
      <c r="F53" s="33">
        <v>883145.4</v>
      </c>
      <c r="G53" s="33">
        <f>E53+F53</f>
        <v>1532818.03</v>
      </c>
    </row>
    <row r="54" spans="1:12" s="34" customFormat="1" ht="12" x14ac:dyDescent="0.2">
      <c r="A54" s="34">
        <v>3</v>
      </c>
      <c r="B54" s="30"/>
      <c r="C54" s="53"/>
      <c r="D54" s="54" t="s">
        <v>29</v>
      </c>
      <c r="E54" s="33">
        <v>1530992</v>
      </c>
      <c r="F54" s="33">
        <v>1340298.6499999999</v>
      </c>
      <c r="G54" s="33">
        <f>E54+F54</f>
        <v>2871290.65</v>
      </c>
    </row>
    <row r="55" spans="1:12" s="34" customFormat="1" x14ac:dyDescent="0.2">
      <c r="A55" s="34">
        <v>4</v>
      </c>
      <c r="B55" s="30"/>
      <c r="C55" s="53"/>
      <c r="D55" s="54" t="s">
        <v>30</v>
      </c>
      <c r="E55" s="33">
        <v>283660.77999999997</v>
      </c>
      <c r="F55" s="33">
        <v>0</v>
      </c>
      <c r="G55" s="33">
        <f>E55+F55</f>
        <v>283660.77999999997</v>
      </c>
      <c r="J55" s="1"/>
    </row>
    <row r="56" spans="1:12" s="20" customFormat="1" ht="3" customHeight="1" x14ac:dyDescent="0.2">
      <c r="B56" s="17"/>
      <c r="C56" s="18"/>
      <c r="D56" s="18"/>
      <c r="E56" s="26"/>
      <c r="F56" s="26"/>
      <c r="G56" s="26"/>
    </row>
    <row r="57" spans="1:12" x14ac:dyDescent="0.2">
      <c r="B57" s="59"/>
      <c r="C57" s="56" t="s">
        <v>42</v>
      </c>
      <c r="D57" s="57" t="s">
        <v>32</v>
      </c>
      <c r="E57" s="24">
        <f>E58+E59+E60</f>
        <v>1000000</v>
      </c>
      <c r="F57" s="24">
        <f>F58+F59+F60</f>
        <v>0</v>
      </c>
      <c r="G57" s="24">
        <f>G58+G59+G60</f>
        <v>1000000</v>
      </c>
    </row>
    <row r="58" spans="1:12" x14ac:dyDescent="0.2">
      <c r="B58" s="59"/>
      <c r="C58" s="56"/>
      <c r="D58" s="54" t="s">
        <v>28</v>
      </c>
      <c r="E58" s="62">
        <v>1000000</v>
      </c>
      <c r="F58" s="62"/>
      <c r="G58" s="62">
        <f>E58+F58</f>
        <v>1000000</v>
      </c>
    </row>
    <row r="59" spans="1:12" s="34" customFormat="1" ht="12" x14ac:dyDescent="0.2">
      <c r="A59" s="34">
        <v>5</v>
      </c>
      <c r="B59" s="30"/>
      <c r="C59" s="53"/>
      <c r="D59" s="54" t="s">
        <v>33</v>
      </c>
      <c r="E59" s="33">
        <v>0</v>
      </c>
      <c r="F59" s="33">
        <v>0</v>
      </c>
      <c r="G59" s="33">
        <f>E59+F59</f>
        <v>0</v>
      </c>
    </row>
    <row r="60" spans="1:12" s="34" customFormat="1" ht="12" x14ac:dyDescent="0.2">
      <c r="A60" s="34">
        <v>6</v>
      </c>
      <c r="B60" s="30"/>
      <c r="C60" s="53"/>
      <c r="D60" s="54" t="s">
        <v>34</v>
      </c>
      <c r="E60" s="33">
        <v>0</v>
      </c>
      <c r="F60" s="33">
        <v>0</v>
      </c>
      <c r="G60" s="33">
        <f>E60+F60</f>
        <v>0</v>
      </c>
    </row>
    <row r="61" spans="1:12" s="34" customFormat="1" ht="3.75" customHeight="1" x14ac:dyDescent="0.2">
      <c r="B61" s="30"/>
      <c r="C61" s="31"/>
      <c r="D61" s="32"/>
      <c r="E61" s="63"/>
      <c r="F61" s="33"/>
      <c r="G61" s="64"/>
      <c r="I61" s="35"/>
      <c r="K61" s="37"/>
      <c r="L61" s="37"/>
    </row>
    <row r="62" spans="1:12" ht="15" x14ac:dyDescent="0.2">
      <c r="B62" s="21" t="s">
        <v>43</v>
      </c>
      <c r="C62" s="65"/>
      <c r="D62" s="23"/>
      <c r="E62" s="66">
        <f>E64+E70</f>
        <v>505473413.84999996</v>
      </c>
      <c r="F62" s="66">
        <f>F64+F70</f>
        <v>56291107.399999991</v>
      </c>
      <c r="G62" s="66">
        <f>G64+G70</f>
        <v>561764521.25</v>
      </c>
      <c r="I62" s="47"/>
      <c r="J62" s="47"/>
      <c r="K62" s="47"/>
    </row>
    <row r="63" spans="1:12" s="20" customFormat="1" ht="3" customHeight="1" x14ac:dyDescent="0.2">
      <c r="B63" s="17"/>
      <c r="C63" s="18"/>
      <c r="D63" s="18"/>
      <c r="E63" s="26"/>
      <c r="F63" s="26"/>
      <c r="G63" s="26"/>
    </row>
    <row r="64" spans="1:12" ht="15" customHeight="1" x14ac:dyDescent="0.2">
      <c r="B64" s="27" t="s">
        <v>44</v>
      </c>
      <c r="C64" s="205" t="s">
        <v>27</v>
      </c>
      <c r="D64" s="206"/>
      <c r="E64" s="67">
        <f>E66+E67+E68</f>
        <v>337845939.15999997</v>
      </c>
      <c r="F64" s="67">
        <f>F66+F67+F68</f>
        <v>41114408.599999994</v>
      </c>
      <c r="G64" s="67">
        <f>G66+G67+G68</f>
        <v>378960347.75999999</v>
      </c>
    </row>
    <row r="65" spans="1:12" s="20" customFormat="1" ht="3.75" customHeight="1" x14ac:dyDescent="0.2">
      <c r="B65" s="17"/>
      <c r="C65" s="18"/>
      <c r="D65" s="18"/>
      <c r="E65" s="26"/>
      <c r="F65" s="26"/>
      <c r="G65" s="26"/>
    </row>
    <row r="66" spans="1:12" s="34" customFormat="1" ht="12" x14ac:dyDescent="0.2">
      <c r="A66" s="34">
        <v>2</v>
      </c>
      <c r="B66" s="30"/>
      <c r="C66" s="53" t="s">
        <v>28</v>
      </c>
      <c r="D66" s="54"/>
      <c r="E66" s="68">
        <f t="shared" ref="E66:G68" si="0">E28+E41+E53</f>
        <v>20459993.799999997</v>
      </c>
      <c r="F66" s="68">
        <f t="shared" si="0"/>
        <v>4454323.72</v>
      </c>
      <c r="G66" s="68">
        <f t="shared" si="0"/>
        <v>24914317.52</v>
      </c>
      <c r="I66" s="69"/>
    </row>
    <row r="67" spans="1:12" s="34" customFormat="1" ht="12" x14ac:dyDescent="0.2">
      <c r="A67" s="34">
        <v>3</v>
      </c>
      <c r="B67" s="30"/>
      <c r="C67" s="53" t="s">
        <v>29</v>
      </c>
      <c r="D67" s="54"/>
      <c r="E67" s="68">
        <f t="shared" si="0"/>
        <v>92995151.709999993</v>
      </c>
      <c r="F67" s="68">
        <f t="shared" si="0"/>
        <v>23699786.27</v>
      </c>
      <c r="G67" s="68">
        <f t="shared" si="0"/>
        <v>116694937.97999999</v>
      </c>
      <c r="I67" s="69"/>
    </row>
    <row r="68" spans="1:12" s="34" customFormat="1" ht="12" x14ac:dyDescent="0.2">
      <c r="A68" s="34">
        <v>4</v>
      </c>
      <c r="B68" s="30"/>
      <c r="C68" s="53" t="s">
        <v>30</v>
      </c>
      <c r="D68" s="54"/>
      <c r="E68" s="68">
        <f t="shared" si="0"/>
        <v>224390793.64999998</v>
      </c>
      <c r="F68" s="68">
        <f t="shared" si="0"/>
        <v>12960298.609999999</v>
      </c>
      <c r="G68" s="68">
        <f t="shared" si="0"/>
        <v>237351092.25999996</v>
      </c>
    </row>
    <row r="69" spans="1:12" s="20" customFormat="1" ht="2.25" customHeight="1" x14ac:dyDescent="0.2">
      <c r="B69" s="17"/>
      <c r="C69" s="18"/>
      <c r="D69" s="18"/>
      <c r="E69" s="26"/>
      <c r="F69" s="26"/>
      <c r="G69" s="26"/>
    </row>
    <row r="70" spans="1:12" x14ac:dyDescent="0.2">
      <c r="B70" s="27" t="s">
        <v>45</v>
      </c>
      <c r="C70" s="57" t="s">
        <v>32</v>
      </c>
      <c r="D70" s="57"/>
      <c r="E70" s="24">
        <f>E71+E72+E73+E74</f>
        <v>167627474.69</v>
      </c>
      <c r="F70" s="24">
        <f>F71+F72+F73+F74</f>
        <v>15176698.800000001</v>
      </c>
      <c r="G70" s="24">
        <f>G71+G72+G73+G74</f>
        <v>182804173.49000001</v>
      </c>
    </row>
    <row r="71" spans="1:12" x14ac:dyDescent="0.2">
      <c r="B71" s="27"/>
      <c r="C71" s="53" t="s">
        <v>28</v>
      </c>
      <c r="D71" s="54"/>
      <c r="E71" s="68">
        <f>E33+E45+E58</f>
        <v>22159531.82</v>
      </c>
      <c r="F71" s="68">
        <f>F33+F45+F58</f>
        <v>628085.64</v>
      </c>
      <c r="G71" s="68">
        <f>G33+G45+G58</f>
        <v>22787617.459999997</v>
      </c>
    </row>
    <row r="72" spans="1:12" x14ac:dyDescent="0.2">
      <c r="B72" s="27"/>
      <c r="C72" s="53" t="s">
        <v>29</v>
      </c>
      <c r="D72" s="54"/>
      <c r="E72" s="68">
        <f>E34+E46</f>
        <v>11100752</v>
      </c>
      <c r="F72" s="68">
        <f>F34+F46</f>
        <v>1149059.53</v>
      </c>
      <c r="G72" s="68">
        <f>G34+G46</f>
        <v>12249811.530000001</v>
      </c>
    </row>
    <row r="73" spans="1:12" s="34" customFormat="1" ht="12" x14ac:dyDescent="0.2">
      <c r="A73" s="34">
        <v>5</v>
      </c>
      <c r="B73" s="30"/>
      <c r="C73" s="53" t="s">
        <v>33</v>
      </c>
      <c r="D73" s="54"/>
      <c r="E73" s="68">
        <f>E35+E47+E59</f>
        <v>17449745.460000001</v>
      </c>
      <c r="F73" s="68">
        <f>F35+F47+F59</f>
        <v>0</v>
      </c>
      <c r="G73" s="68">
        <f>G35+G47+G59</f>
        <v>17449745.460000001</v>
      </c>
      <c r="I73" s="70"/>
    </row>
    <row r="74" spans="1:12" s="34" customFormat="1" ht="12" x14ac:dyDescent="0.2">
      <c r="A74" s="34">
        <v>6</v>
      </c>
      <c r="B74" s="30"/>
      <c r="C74" s="53" t="s">
        <v>34</v>
      </c>
      <c r="D74" s="54"/>
      <c r="E74" s="68">
        <f>E36+E48</f>
        <v>116917445.41000001</v>
      </c>
      <c r="F74" s="68">
        <f>F36+F48</f>
        <v>13399553.630000001</v>
      </c>
      <c r="G74" s="68">
        <f>G36+G48</f>
        <v>130316999.04000001</v>
      </c>
    </row>
    <row r="75" spans="1:12" s="34" customFormat="1" ht="3.75" customHeight="1" x14ac:dyDescent="0.2">
      <c r="B75" s="30"/>
      <c r="C75" s="31"/>
      <c r="D75" s="32"/>
      <c r="E75" s="63"/>
      <c r="F75" s="64"/>
      <c r="G75" s="64"/>
      <c r="I75" s="35"/>
      <c r="K75" s="37"/>
      <c r="L75" s="37"/>
    </row>
    <row r="76" spans="1:12" s="71" customFormat="1" ht="15.75" x14ac:dyDescent="0.2">
      <c r="B76" s="72" t="s">
        <v>46</v>
      </c>
      <c r="C76" s="73"/>
      <c r="D76" s="74"/>
      <c r="E76" s="75">
        <f>E9-E23</f>
        <v>122856854.68000013</v>
      </c>
      <c r="F76" s="75">
        <f>F9-F23</f>
        <v>-55656415.780000001</v>
      </c>
      <c r="G76" s="75">
        <f>G9-G23</f>
        <v>67200438.900000095</v>
      </c>
      <c r="I76" s="76"/>
      <c r="J76" s="77"/>
    </row>
    <row r="77" spans="1:12" s="20" customFormat="1" ht="5.25" x14ac:dyDescent="0.2">
      <c r="B77" s="78"/>
      <c r="C77" s="79"/>
      <c r="D77" s="79"/>
      <c r="E77" s="80"/>
      <c r="F77" s="80"/>
      <c r="G77" s="80"/>
    </row>
    <row r="78" spans="1:12" s="20" customFormat="1" ht="5.25" x14ac:dyDescent="0.2">
      <c r="B78" s="81"/>
      <c r="C78" s="18"/>
      <c r="D78" s="18"/>
      <c r="E78" s="82"/>
      <c r="F78" s="82"/>
      <c r="G78" s="82"/>
    </row>
    <row r="79" spans="1:12" ht="2.25" customHeight="1" x14ac:dyDescent="0.2">
      <c r="C79" s="211"/>
      <c r="D79" s="211"/>
      <c r="E79" s="211"/>
      <c r="F79" s="211"/>
      <c r="G79" s="211"/>
    </row>
    <row r="80" spans="1:12" x14ac:dyDescent="0.2">
      <c r="C80" s="208" t="s">
        <v>47</v>
      </c>
      <c r="D80" s="208"/>
      <c r="E80" s="208" t="s">
        <v>48</v>
      </c>
      <c r="F80" s="208"/>
      <c r="G80" s="208"/>
    </row>
    <row r="81" spans="3:7" ht="5.25" customHeight="1" x14ac:dyDescent="0.2">
      <c r="D81" s="84"/>
      <c r="E81" s="85"/>
      <c r="F81" s="84"/>
      <c r="G81" s="84"/>
    </row>
    <row r="82" spans="3:7" ht="2.25" customHeight="1" x14ac:dyDescent="0.2">
      <c r="D82" s="7"/>
      <c r="E82" s="85"/>
      <c r="F82" s="7"/>
      <c r="G82" s="7"/>
    </row>
    <row r="83" spans="3:7" x14ac:dyDescent="0.2">
      <c r="C83" s="212" t="s">
        <v>49</v>
      </c>
      <c r="D83" s="212"/>
      <c r="E83" s="213" t="s">
        <v>50</v>
      </c>
      <c r="F83" s="213"/>
      <c r="G83" s="213"/>
    </row>
    <row r="84" spans="3:7" ht="29.25" customHeight="1" x14ac:dyDescent="0.2">
      <c r="D84" s="86" t="s">
        <v>51</v>
      </c>
      <c r="E84" s="214" t="s">
        <v>52</v>
      </c>
      <c r="F84" s="214"/>
      <c r="G84" s="214"/>
    </row>
    <row r="85" spans="3:7" ht="15" x14ac:dyDescent="0.2">
      <c r="D85" s="87"/>
      <c r="E85" s="7"/>
      <c r="F85" s="215"/>
      <c r="G85" s="215"/>
    </row>
    <row r="86" spans="3:7" ht="15" x14ac:dyDescent="0.2">
      <c r="D86" s="87"/>
      <c r="E86" s="7" t="s">
        <v>53</v>
      </c>
      <c r="F86" s="215"/>
      <c r="G86" s="215"/>
    </row>
  </sheetData>
  <sheetProtection selectLockedCells="1"/>
  <mergeCells count="17">
    <mergeCell ref="C83:D83"/>
    <mergeCell ref="E83:G83"/>
    <mergeCell ref="E84:G84"/>
    <mergeCell ref="F85:G85"/>
    <mergeCell ref="F86:G86"/>
    <mergeCell ref="C38:D38"/>
    <mergeCell ref="C50:D50"/>
    <mergeCell ref="C64:D64"/>
    <mergeCell ref="C79:G79"/>
    <mergeCell ref="C80:D80"/>
    <mergeCell ref="E80:G80"/>
    <mergeCell ref="C25:D25"/>
    <mergeCell ref="B1:G1"/>
    <mergeCell ref="B2:G2"/>
    <mergeCell ref="B3:G3"/>
    <mergeCell ref="C11:D11"/>
    <mergeCell ref="C16:D16"/>
  </mergeCells>
  <printOptions horizontalCentered="1"/>
  <pageMargins left="0.19685039370078741" right="0.19685039370078741" top="0.59055118110236227" bottom="0.19685039370078741" header="0" footer="0"/>
  <pageSetup scale="79" fitToHeight="12" orientation="portrait" copies="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N148"/>
  <sheetViews>
    <sheetView view="pageBreakPreview" topLeftCell="A94" zoomScaleNormal="100" zoomScaleSheetLayoutView="100" workbookViewId="0">
      <selection activeCell="K101" sqref="K101"/>
    </sheetView>
  </sheetViews>
  <sheetFormatPr baseColWidth="10" defaultRowHeight="12.75" x14ac:dyDescent="0.2"/>
  <cols>
    <col min="1" max="1" width="3.28515625" customWidth="1"/>
    <col min="2" max="2" width="13.42578125" customWidth="1"/>
    <col min="3" max="3" width="19.28515625" customWidth="1"/>
    <col min="4" max="4" width="1.28515625" customWidth="1"/>
    <col min="5" max="5" width="19.140625" customWidth="1"/>
    <col min="6" max="6" width="19.85546875" customWidth="1"/>
    <col min="7" max="7" width="8" customWidth="1"/>
    <col min="8" max="8" width="16.85546875" customWidth="1"/>
    <col min="9" max="9" width="16.5703125" customWidth="1"/>
    <col min="11" max="12" width="11.5703125" bestFit="1" customWidth="1"/>
    <col min="13" max="13" width="14.42578125" bestFit="1" customWidth="1"/>
    <col min="14" max="14" width="12.7109375" bestFit="1" customWidth="1"/>
  </cols>
  <sheetData>
    <row r="2" spans="1:11" ht="15.75" x14ac:dyDescent="0.25">
      <c r="A2" s="88"/>
      <c r="B2" s="89"/>
      <c r="C2" s="218" t="s">
        <v>54</v>
      </c>
      <c r="D2" s="218"/>
      <c r="E2" s="218"/>
      <c r="F2" s="218"/>
      <c r="G2" s="218"/>
    </row>
    <row r="3" spans="1:11" ht="15.75" x14ac:dyDescent="0.25">
      <c r="A3" s="88"/>
      <c r="B3" s="89"/>
      <c r="C3" s="218" t="s">
        <v>55</v>
      </c>
      <c r="D3" s="218"/>
      <c r="E3" s="218"/>
      <c r="F3" s="218"/>
      <c r="G3" s="218"/>
    </row>
    <row r="4" spans="1:11" ht="15.75" x14ac:dyDescent="0.25">
      <c r="A4" s="88"/>
      <c r="B4" s="89"/>
      <c r="C4" s="218" t="s">
        <v>56</v>
      </c>
      <c r="D4" s="218"/>
      <c r="E4" s="218"/>
      <c r="F4" s="218"/>
      <c r="G4" s="218"/>
    </row>
    <row r="5" spans="1:11" ht="18.75" x14ac:dyDescent="0.3">
      <c r="A5" s="88"/>
      <c r="B5" s="89"/>
      <c r="C5" s="219" t="s">
        <v>57</v>
      </c>
      <c r="D5" s="219"/>
      <c r="E5" s="219"/>
      <c r="F5" s="219"/>
      <c r="G5" s="219"/>
    </row>
    <row r="6" spans="1:11" ht="15.75" x14ac:dyDescent="0.25">
      <c r="A6" s="88"/>
      <c r="B6" s="89"/>
      <c r="C6" s="90"/>
      <c r="D6" s="90"/>
      <c r="E6" s="90"/>
      <c r="F6" s="90"/>
      <c r="G6" s="90"/>
    </row>
    <row r="7" spans="1:11" ht="15" x14ac:dyDescent="0.25">
      <c r="A7" s="88"/>
      <c r="B7" s="91"/>
      <c r="C7" s="92"/>
      <c r="D7" s="92"/>
      <c r="E7" s="92"/>
      <c r="F7" s="92"/>
      <c r="G7" s="91"/>
    </row>
    <row r="8" spans="1:11" ht="15" x14ac:dyDescent="0.25">
      <c r="A8" s="91"/>
      <c r="B8" s="93" t="s">
        <v>58</v>
      </c>
      <c r="C8" s="94" t="s">
        <v>59</v>
      </c>
      <c r="D8" s="94"/>
      <c r="E8" s="95"/>
      <c r="F8" s="95"/>
      <c r="G8" s="93"/>
    </row>
    <row r="9" spans="1:11" ht="15" x14ac:dyDescent="0.25">
      <c r="A9" s="91"/>
      <c r="B9" s="93" t="s">
        <v>60</v>
      </c>
      <c r="C9" s="94" t="s">
        <v>94</v>
      </c>
      <c r="D9" s="96"/>
      <c r="G9" s="93"/>
      <c r="I9" t="s">
        <v>11</v>
      </c>
    </row>
    <row r="10" spans="1:11" ht="15" x14ac:dyDescent="0.25">
      <c r="A10" s="91"/>
      <c r="B10" s="93" t="s">
        <v>61</v>
      </c>
      <c r="C10" s="97">
        <v>2021</v>
      </c>
      <c r="D10" s="98"/>
      <c r="G10" s="93"/>
    </row>
    <row r="11" spans="1:11" ht="15.75" thickBot="1" x14ac:dyDescent="0.3">
      <c r="A11" s="91"/>
      <c r="B11" s="99"/>
      <c r="C11" s="99"/>
      <c r="D11" s="99"/>
      <c r="E11" s="99"/>
      <c r="F11" s="99"/>
      <c r="G11" s="99"/>
    </row>
    <row r="12" spans="1:11" ht="35.450000000000003" customHeight="1" thickBot="1" x14ac:dyDescent="0.3">
      <c r="A12" s="91"/>
      <c r="B12" s="100"/>
      <c r="C12" s="101" t="s">
        <v>62</v>
      </c>
      <c r="D12" s="101"/>
      <c r="E12" s="101" t="s">
        <v>63</v>
      </c>
      <c r="F12" s="101" t="s">
        <v>64</v>
      </c>
      <c r="G12" s="102"/>
      <c r="I12" t="s">
        <v>65</v>
      </c>
      <c r="K12" t="s">
        <v>66</v>
      </c>
    </row>
    <row r="13" spans="1:11" ht="9" customHeight="1" x14ac:dyDescent="0.25">
      <c r="A13" s="91"/>
      <c r="B13" s="103"/>
      <c r="C13" s="104"/>
      <c r="D13" s="104"/>
      <c r="E13" s="105"/>
      <c r="F13" s="106"/>
      <c r="G13" s="107"/>
    </row>
    <row r="14" spans="1:11" ht="14.45" customHeight="1" x14ac:dyDescent="0.25">
      <c r="A14" s="91"/>
      <c r="B14" s="220" t="s">
        <v>15</v>
      </c>
      <c r="C14" s="221"/>
      <c r="D14" s="221"/>
      <c r="E14" s="221"/>
      <c r="F14" s="106"/>
      <c r="G14" s="108"/>
    </row>
    <row r="15" spans="1:11" ht="7.5" customHeight="1" x14ac:dyDescent="0.25">
      <c r="A15" s="91"/>
      <c r="B15" s="103"/>
      <c r="C15" s="104"/>
      <c r="D15" s="104"/>
      <c r="E15" s="106"/>
      <c r="F15" s="106"/>
      <c r="G15" s="107"/>
    </row>
    <row r="16" spans="1:11" ht="15" x14ac:dyDescent="0.25">
      <c r="A16" s="91"/>
      <c r="B16" s="103"/>
      <c r="C16" s="109">
        <v>2111</v>
      </c>
      <c r="D16" s="104"/>
      <c r="E16" s="112">
        <v>0</v>
      </c>
      <c r="F16" s="112">
        <f>SUM(I16+E16)</f>
        <v>3999295.61</v>
      </c>
      <c r="G16" s="107"/>
      <c r="H16" s="110">
        <v>3999295.61</v>
      </c>
      <c r="I16" s="111">
        <v>3999295.61</v>
      </c>
      <c r="J16" s="110"/>
    </row>
    <row r="17" spans="1:13" ht="15" x14ac:dyDescent="0.25">
      <c r="A17" s="91"/>
      <c r="B17" s="103"/>
      <c r="C17" s="109">
        <v>2151</v>
      </c>
      <c r="D17" s="104"/>
      <c r="E17" s="112">
        <v>0</v>
      </c>
      <c r="F17" s="112">
        <f t="shared" ref="F17:F59" si="0">SUM(I17+E17)</f>
        <v>15999.88</v>
      </c>
      <c r="G17" s="107"/>
      <c r="H17" s="110">
        <v>15999.88</v>
      </c>
      <c r="I17" s="111">
        <v>15999.88</v>
      </c>
      <c r="J17" s="110"/>
    </row>
    <row r="18" spans="1:13" ht="15" x14ac:dyDescent="0.25">
      <c r="A18" s="91"/>
      <c r="B18" s="103"/>
      <c r="C18" s="109">
        <v>2152</v>
      </c>
      <c r="D18" s="104"/>
      <c r="E18" s="112">
        <v>14246.72</v>
      </c>
      <c r="F18" s="112">
        <f t="shared" si="0"/>
        <v>167415.14000000001</v>
      </c>
      <c r="G18" s="107"/>
      <c r="H18" s="113">
        <v>153168.42000000001</v>
      </c>
      <c r="I18" s="111">
        <v>153168.42000000001</v>
      </c>
      <c r="J18" s="110"/>
    </row>
    <row r="19" spans="1:13" ht="15" x14ac:dyDescent="0.25">
      <c r="A19" s="91"/>
      <c r="B19" s="103"/>
      <c r="C19" s="109">
        <v>2161</v>
      </c>
      <c r="D19" s="109"/>
      <c r="E19" s="112">
        <v>599702.07999999996</v>
      </c>
      <c r="F19" s="112">
        <f t="shared" si="0"/>
        <v>659701.43999999994</v>
      </c>
      <c r="G19" s="107"/>
      <c r="H19" s="113">
        <v>59999.360000000001</v>
      </c>
      <c r="I19" s="111">
        <v>59999.360000000001</v>
      </c>
      <c r="J19" s="110"/>
    </row>
    <row r="20" spans="1:13" ht="15" x14ac:dyDescent="0.25">
      <c r="A20" s="91"/>
      <c r="B20" s="103"/>
      <c r="C20" s="109">
        <v>2171</v>
      </c>
      <c r="D20" s="109"/>
      <c r="E20" s="112">
        <v>79888.72</v>
      </c>
      <c r="F20" s="112">
        <f t="shared" si="0"/>
        <v>79888.72</v>
      </c>
      <c r="G20" s="107"/>
      <c r="H20" s="113">
        <v>0</v>
      </c>
      <c r="I20" s="111">
        <v>0</v>
      </c>
      <c r="J20" s="110"/>
      <c r="K20">
        <v>2419</v>
      </c>
    </row>
    <row r="21" spans="1:13" ht="15" x14ac:dyDescent="0.25">
      <c r="A21" s="91"/>
      <c r="B21" s="103"/>
      <c r="C21" s="109">
        <v>2211</v>
      </c>
      <c r="D21" s="109"/>
      <c r="E21" s="112"/>
      <c r="F21" s="112">
        <f t="shared" si="0"/>
        <v>3848378.68</v>
      </c>
      <c r="G21" s="107"/>
      <c r="H21" s="113">
        <v>3025051.2800000003</v>
      </c>
      <c r="I21" s="111">
        <v>3848378.68</v>
      </c>
      <c r="J21" s="110"/>
      <c r="K21">
        <v>4391</v>
      </c>
    </row>
    <row r="22" spans="1:13" ht="15" x14ac:dyDescent="0.25">
      <c r="A22" s="91"/>
      <c r="B22" s="114"/>
      <c r="C22" s="109">
        <v>2341</v>
      </c>
      <c r="D22" s="109"/>
      <c r="E22" s="112"/>
      <c r="F22" s="112">
        <f t="shared" si="0"/>
        <v>2492213.6</v>
      </c>
      <c r="G22" s="115"/>
      <c r="H22" s="113">
        <v>2212189.6</v>
      </c>
      <c r="I22" s="111">
        <v>2492213.6</v>
      </c>
      <c r="J22" s="110"/>
    </row>
    <row r="23" spans="1:13" ht="15" x14ac:dyDescent="0.25">
      <c r="A23" s="91"/>
      <c r="B23" s="114"/>
      <c r="C23" s="109">
        <v>2441</v>
      </c>
      <c r="D23" s="109"/>
      <c r="E23" s="112">
        <v>0</v>
      </c>
      <c r="F23" s="112">
        <f t="shared" si="0"/>
        <v>107960.6</v>
      </c>
      <c r="G23" s="115"/>
      <c r="H23" s="113">
        <v>107960.6</v>
      </c>
      <c r="I23" s="111">
        <v>107960.6</v>
      </c>
      <c r="J23" s="110"/>
      <c r="M23" t="s">
        <v>67</v>
      </c>
    </row>
    <row r="24" spans="1:13" ht="15" x14ac:dyDescent="0.25">
      <c r="A24" s="91"/>
      <c r="B24" s="114"/>
      <c r="C24" s="109">
        <v>2461</v>
      </c>
      <c r="D24" s="109"/>
      <c r="E24" s="112">
        <v>89774.59</v>
      </c>
      <c r="F24" s="112">
        <f t="shared" si="0"/>
        <v>1619466.24</v>
      </c>
      <c r="G24" s="115"/>
      <c r="H24" s="113">
        <v>1529691.65</v>
      </c>
      <c r="I24" s="111">
        <v>1529691.65</v>
      </c>
      <c r="J24" s="110"/>
    </row>
    <row r="25" spans="1:13" ht="15" x14ac:dyDescent="0.25">
      <c r="A25" s="91"/>
      <c r="B25" s="114"/>
      <c r="C25" s="109">
        <v>2471</v>
      </c>
      <c r="D25" s="109"/>
      <c r="E25" s="112">
        <v>0</v>
      </c>
      <c r="F25" s="112">
        <f t="shared" si="0"/>
        <v>3173717.43</v>
      </c>
      <c r="G25" s="115"/>
      <c r="H25" s="113">
        <v>3173717.43</v>
      </c>
      <c r="I25" s="111">
        <v>3173717.43</v>
      </c>
      <c r="J25" s="110"/>
    </row>
    <row r="26" spans="1:13" ht="15" x14ac:dyDescent="0.25">
      <c r="A26" s="91"/>
      <c r="B26" s="114"/>
      <c r="C26" s="109">
        <v>2491</v>
      </c>
      <c r="D26" s="109"/>
      <c r="E26" s="112">
        <v>2536558.27</v>
      </c>
      <c r="F26" s="112">
        <f t="shared" si="0"/>
        <v>6334553.8800000008</v>
      </c>
      <c r="G26" s="115"/>
      <c r="H26" s="113">
        <v>3797995.6100000003</v>
      </c>
      <c r="I26" s="111">
        <v>3797995.6100000003</v>
      </c>
      <c r="J26" s="110"/>
    </row>
    <row r="27" spans="1:13" ht="15" x14ac:dyDescent="0.25">
      <c r="A27" s="91"/>
      <c r="B27" s="114"/>
      <c r="C27" s="109">
        <v>2531</v>
      </c>
      <c r="D27" s="109"/>
      <c r="E27" s="112">
        <v>0</v>
      </c>
      <c r="F27" s="112">
        <f t="shared" si="0"/>
        <v>0</v>
      </c>
      <c r="G27" s="115"/>
      <c r="H27" s="113">
        <v>0</v>
      </c>
      <c r="I27" s="111">
        <v>0</v>
      </c>
      <c r="J27" s="110"/>
    </row>
    <row r="28" spans="1:13" ht="15" x14ac:dyDescent="0.25">
      <c r="A28" s="91"/>
      <c r="B28" s="114"/>
      <c r="C28" s="109">
        <v>2561</v>
      </c>
      <c r="D28" s="109"/>
      <c r="E28" s="112">
        <v>16472</v>
      </c>
      <c r="F28" s="112">
        <f t="shared" si="0"/>
        <v>2255684.34</v>
      </c>
      <c r="G28" s="115"/>
      <c r="H28" s="113">
        <v>2239212.34</v>
      </c>
      <c r="I28" s="116">
        <v>2239212.34</v>
      </c>
      <c r="J28" s="110"/>
    </row>
    <row r="29" spans="1:13" ht="15" x14ac:dyDescent="0.25">
      <c r="A29" s="91"/>
      <c r="B29" s="114"/>
      <c r="C29" s="109">
        <v>2611</v>
      </c>
      <c r="D29" s="109"/>
      <c r="E29" s="112">
        <v>0</v>
      </c>
      <c r="F29" s="112">
        <f t="shared" si="0"/>
        <v>898846.53</v>
      </c>
      <c r="G29" s="115"/>
      <c r="H29" s="113">
        <v>898846.56</v>
      </c>
      <c r="I29" s="116">
        <v>898846.53</v>
      </c>
      <c r="J29" s="110"/>
      <c r="L29">
        <v>898846.56</v>
      </c>
    </row>
    <row r="30" spans="1:13" ht="15" x14ac:dyDescent="0.25">
      <c r="A30" s="91"/>
      <c r="B30" s="114"/>
      <c r="C30" s="109">
        <v>2721</v>
      </c>
      <c r="D30" s="109"/>
      <c r="E30" s="112">
        <v>0</v>
      </c>
      <c r="F30" s="112">
        <f t="shared" si="0"/>
        <v>0</v>
      </c>
      <c r="G30" s="115"/>
      <c r="H30" s="113">
        <v>0</v>
      </c>
      <c r="I30" s="111">
        <v>0</v>
      </c>
      <c r="J30" s="110"/>
    </row>
    <row r="31" spans="1:13" ht="15" x14ac:dyDescent="0.25">
      <c r="A31" s="91"/>
      <c r="B31" s="114"/>
      <c r="C31" s="109">
        <v>2741</v>
      </c>
      <c r="D31" s="109"/>
      <c r="E31" s="112">
        <v>0</v>
      </c>
      <c r="F31" s="112">
        <f t="shared" si="0"/>
        <v>0</v>
      </c>
      <c r="G31" s="115"/>
      <c r="H31" s="113">
        <v>0</v>
      </c>
      <c r="I31" s="111">
        <v>0</v>
      </c>
      <c r="J31" s="110"/>
    </row>
    <row r="32" spans="1:13" ht="15" x14ac:dyDescent="0.25">
      <c r="A32" s="91"/>
      <c r="B32" s="114"/>
      <c r="C32" s="109">
        <v>2911</v>
      </c>
      <c r="D32" s="109"/>
      <c r="E32" s="112">
        <v>44520.46</v>
      </c>
      <c r="F32" s="112">
        <f t="shared" si="0"/>
        <v>44520.46</v>
      </c>
      <c r="G32" s="115"/>
      <c r="H32" s="113">
        <v>0</v>
      </c>
      <c r="I32" s="111">
        <v>0</v>
      </c>
      <c r="J32" s="110"/>
    </row>
    <row r="33" spans="1:14" s="47" customFormat="1" ht="35.25" customHeight="1" x14ac:dyDescent="0.2">
      <c r="A33" s="117"/>
      <c r="B33" s="222" t="s">
        <v>68</v>
      </c>
      <c r="C33" s="223"/>
      <c r="D33" s="203"/>
      <c r="E33" s="118">
        <f>SUM(E16:E32)</f>
        <v>3381162.84</v>
      </c>
      <c r="F33" s="118">
        <f>SUM(F16:F32)</f>
        <v>25697642.550000001</v>
      </c>
      <c r="G33" s="119"/>
      <c r="H33" s="113">
        <v>6436540.7300000004</v>
      </c>
      <c r="I33" s="118">
        <f>SUM(I16:I32)</f>
        <v>22316479.710000001</v>
      </c>
      <c r="J33" s="120"/>
      <c r="N33" s="121"/>
    </row>
    <row r="34" spans="1:14" x14ac:dyDescent="0.2">
      <c r="B34" s="122"/>
      <c r="C34" s="109">
        <v>3132</v>
      </c>
      <c r="D34" s="123"/>
      <c r="E34" s="112">
        <v>0</v>
      </c>
      <c r="F34" s="112">
        <f t="shared" si="0"/>
        <v>0</v>
      </c>
      <c r="G34" s="124"/>
      <c r="H34" s="113">
        <v>0</v>
      </c>
      <c r="I34" s="111">
        <v>0</v>
      </c>
      <c r="J34" s="110"/>
    </row>
    <row r="35" spans="1:14" x14ac:dyDescent="0.2">
      <c r="B35" s="122"/>
      <c r="C35" s="109">
        <v>3252</v>
      </c>
      <c r="D35" s="123"/>
      <c r="E35" s="125">
        <v>15020349.77</v>
      </c>
      <c r="F35" s="112">
        <f t="shared" si="0"/>
        <v>32123601.300000001</v>
      </c>
      <c r="G35" s="124"/>
      <c r="H35" s="113">
        <v>5476711.04</v>
      </c>
      <c r="I35" s="111">
        <v>17103251.530000001</v>
      </c>
      <c r="J35" s="110"/>
    </row>
    <row r="36" spans="1:14" x14ac:dyDescent="0.2">
      <c r="B36" s="122"/>
      <c r="C36" s="109">
        <v>3291</v>
      </c>
      <c r="D36" s="123"/>
      <c r="E36" s="125">
        <v>563412</v>
      </c>
      <c r="F36" s="112">
        <f t="shared" si="0"/>
        <v>3596153.18</v>
      </c>
      <c r="G36" s="124"/>
      <c r="H36" s="113">
        <v>2963797.16</v>
      </c>
      <c r="I36" s="111">
        <v>3032741.18</v>
      </c>
      <c r="J36" s="110"/>
    </row>
    <row r="37" spans="1:14" x14ac:dyDescent="0.2">
      <c r="B37" s="122"/>
      <c r="C37" s="109">
        <v>3362</v>
      </c>
      <c r="D37" s="123"/>
      <c r="E37" s="125">
        <v>825988.23</v>
      </c>
      <c r="F37" s="112">
        <f t="shared" si="0"/>
        <v>3008869.38</v>
      </c>
      <c r="G37" s="124"/>
      <c r="H37" s="113">
        <v>1987084.2599999998</v>
      </c>
      <c r="I37" s="111">
        <v>2182881.15</v>
      </c>
      <c r="J37" s="110"/>
    </row>
    <row r="38" spans="1:14" x14ac:dyDescent="0.2">
      <c r="B38" s="122"/>
      <c r="C38" s="109">
        <v>3391</v>
      </c>
      <c r="D38" s="123"/>
      <c r="E38" s="125">
        <v>0</v>
      </c>
      <c r="F38" s="112">
        <f t="shared" si="0"/>
        <v>3917829.92</v>
      </c>
      <c r="G38" s="124"/>
      <c r="H38" s="113">
        <v>3917829.92</v>
      </c>
      <c r="I38" s="111">
        <v>3917829.92</v>
      </c>
      <c r="J38" s="110"/>
    </row>
    <row r="39" spans="1:14" x14ac:dyDescent="0.2">
      <c r="B39" s="122"/>
      <c r="C39" s="109">
        <v>3411</v>
      </c>
      <c r="D39" s="123"/>
      <c r="E39" s="125">
        <v>61248</v>
      </c>
      <c r="F39" s="112">
        <f t="shared" si="0"/>
        <v>497243.18</v>
      </c>
      <c r="G39" s="124"/>
      <c r="H39" s="113">
        <v>435995.18</v>
      </c>
      <c r="I39" s="111">
        <v>435995.18</v>
      </c>
      <c r="J39" s="110"/>
    </row>
    <row r="40" spans="1:14" x14ac:dyDescent="0.2">
      <c r="B40" s="122"/>
      <c r="C40" s="109">
        <v>3552</v>
      </c>
      <c r="D40" s="123"/>
      <c r="E40" s="125">
        <v>0</v>
      </c>
      <c r="F40" s="112">
        <f t="shared" si="0"/>
        <v>350000</v>
      </c>
      <c r="G40" s="124"/>
      <c r="H40" s="113">
        <v>350000</v>
      </c>
      <c r="I40" s="111">
        <v>350000</v>
      </c>
      <c r="J40" s="110"/>
    </row>
    <row r="41" spans="1:14" x14ac:dyDescent="0.2">
      <c r="B41" s="122"/>
      <c r="C41" s="109">
        <v>3553</v>
      </c>
      <c r="D41" s="123"/>
      <c r="E41" s="125">
        <v>410205.52</v>
      </c>
      <c r="F41" s="112">
        <f t="shared" si="0"/>
        <v>410205.52</v>
      </c>
      <c r="G41" s="124"/>
      <c r="H41" s="113"/>
      <c r="I41" s="111"/>
      <c r="J41" s="110"/>
    </row>
    <row r="42" spans="1:14" x14ac:dyDescent="0.2">
      <c r="B42" s="122"/>
      <c r="C42" s="109">
        <v>3571</v>
      </c>
      <c r="D42" s="123"/>
      <c r="E42" s="125">
        <v>-1196029.73</v>
      </c>
      <c r="F42" s="112">
        <f t="shared" si="0"/>
        <v>1798464.7600000002</v>
      </c>
      <c r="G42" s="124"/>
      <c r="H42" s="113">
        <v>1798464.7600000002</v>
      </c>
      <c r="I42" s="111">
        <v>2994494.49</v>
      </c>
      <c r="J42" s="110"/>
    </row>
    <row r="43" spans="1:14" x14ac:dyDescent="0.2">
      <c r="B43" s="122"/>
      <c r="C43" s="109">
        <v>3581</v>
      </c>
      <c r="D43" s="123"/>
      <c r="E43" s="125">
        <v>2504917.9500000002</v>
      </c>
      <c r="F43" s="112">
        <f t="shared" si="0"/>
        <v>4093328.63</v>
      </c>
      <c r="G43" s="124"/>
      <c r="H43" s="113">
        <v>1500000</v>
      </c>
      <c r="I43" s="111">
        <v>1588410.68</v>
      </c>
      <c r="J43" s="110"/>
    </row>
    <row r="44" spans="1:14" x14ac:dyDescent="0.2">
      <c r="B44" s="122"/>
      <c r="C44" s="109">
        <v>3722</v>
      </c>
      <c r="D44" s="123"/>
      <c r="E44" s="125">
        <v>912311</v>
      </c>
      <c r="F44" s="112">
        <f t="shared" si="0"/>
        <v>1967511</v>
      </c>
      <c r="G44" s="124"/>
      <c r="H44" s="113">
        <v>562940</v>
      </c>
      <c r="I44" s="111">
        <v>1055200</v>
      </c>
      <c r="J44" s="110"/>
    </row>
    <row r="45" spans="1:14" x14ac:dyDescent="0.2">
      <c r="B45" s="122"/>
      <c r="C45" s="109">
        <v>3821</v>
      </c>
      <c r="D45" s="123"/>
      <c r="E45" s="125">
        <v>599641.44999999995</v>
      </c>
      <c r="F45" s="112">
        <f t="shared" si="0"/>
        <v>647640.91999999993</v>
      </c>
      <c r="G45" s="124"/>
      <c r="H45" s="113">
        <v>47999.47</v>
      </c>
      <c r="I45" s="111">
        <v>47999.47</v>
      </c>
      <c r="J45" s="110"/>
    </row>
    <row r="46" spans="1:14" x14ac:dyDescent="0.2">
      <c r="B46" s="122"/>
      <c r="C46" s="109">
        <v>3911</v>
      </c>
      <c r="D46" s="123"/>
      <c r="E46" s="112">
        <v>169185.32</v>
      </c>
      <c r="F46" s="112">
        <f t="shared" si="0"/>
        <v>1888619.24</v>
      </c>
      <c r="G46" s="124"/>
      <c r="H46" s="113">
        <v>1317277.71</v>
      </c>
      <c r="I46" s="111">
        <v>1719433.92</v>
      </c>
      <c r="J46" s="110"/>
    </row>
    <row r="47" spans="1:14" x14ac:dyDescent="0.2">
      <c r="B47" s="122"/>
      <c r="C47" s="109">
        <v>3921</v>
      </c>
      <c r="D47" s="123"/>
      <c r="E47" s="112">
        <v>0</v>
      </c>
      <c r="F47" s="112">
        <f t="shared" si="0"/>
        <v>929785</v>
      </c>
      <c r="G47" s="124"/>
      <c r="H47" s="113">
        <v>929425</v>
      </c>
      <c r="I47" s="111">
        <v>929785</v>
      </c>
      <c r="J47" s="110"/>
    </row>
    <row r="48" spans="1:14" ht="13.5" thickBot="1" x14ac:dyDescent="0.25">
      <c r="B48" s="126"/>
      <c r="C48" s="127">
        <v>3941</v>
      </c>
      <c r="D48" s="128"/>
      <c r="E48" s="129">
        <v>0</v>
      </c>
      <c r="F48" s="129">
        <f t="shared" si="0"/>
        <v>5233970.3</v>
      </c>
      <c r="G48" s="130"/>
      <c r="H48" s="113">
        <v>5233970.3</v>
      </c>
      <c r="I48" s="111">
        <v>5233970.3</v>
      </c>
      <c r="J48" s="110"/>
    </row>
    <row r="49" spans="1:13" s="47" customFormat="1" ht="33" customHeight="1" x14ac:dyDescent="0.2">
      <c r="A49" s="117"/>
      <c r="B49" s="222" t="s">
        <v>69</v>
      </c>
      <c r="C49" s="223" t="s">
        <v>69</v>
      </c>
      <c r="D49" s="203"/>
      <c r="E49" s="118">
        <f>SUM(E34:E48)</f>
        <v>19871229.509999998</v>
      </c>
      <c r="F49" s="118">
        <f>SUM(F34:F48)</f>
        <v>60463222.330000013</v>
      </c>
      <c r="G49" s="119"/>
      <c r="H49" s="113">
        <v>8108320.8700000001</v>
      </c>
      <c r="I49" s="131">
        <f>SUM(I34:I48)</f>
        <v>40591992.82</v>
      </c>
      <c r="J49" s="120"/>
    </row>
    <row r="50" spans="1:13" s="47" customFormat="1" ht="11.25" customHeight="1" x14ac:dyDescent="0.2">
      <c r="A50" s="117"/>
      <c r="B50" s="202"/>
      <c r="C50" s="109">
        <v>4412</v>
      </c>
      <c r="D50" s="203"/>
      <c r="E50" s="125">
        <v>762635.26</v>
      </c>
      <c r="F50" s="112">
        <f t="shared" si="0"/>
        <v>6859993.8599999985</v>
      </c>
      <c r="G50" s="119"/>
      <c r="H50" s="113">
        <v>5113450.0799999991</v>
      </c>
      <c r="I50" s="113">
        <v>6097358.5999999987</v>
      </c>
      <c r="J50" s="120"/>
    </row>
    <row r="51" spans="1:13" s="47" customFormat="1" ht="11.25" customHeight="1" x14ac:dyDescent="0.2">
      <c r="A51" s="117"/>
      <c r="B51" s="202"/>
      <c r="C51" s="109">
        <v>4419</v>
      </c>
      <c r="D51" s="203"/>
      <c r="E51" s="113">
        <v>12020754.35</v>
      </c>
      <c r="F51" s="112">
        <f t="shared" si="0"/>
        <v>220207438.62</v>
      </c>
      <c r="G51" s="119"/>
      <c r="H51" s="113">
        <v>191823510.77000001</v>
      </c>
      <c r="I51" s="113">
        <v>208186684.27000001</v>
      </c>
      <c r="J51" s="120"/>
    </row>
    <row r="52" spans="1:13" ht="15" customHeight="1" x14ac:dyDescent="0.2">
      <c r="B52" s="122"/>
      <c r="C52" s="109">
        <v>4421</v>
      </c>
      <c r="D52" s="132"/>
      <c r="E52" s="113">
        <v>176909</v>
      </c>
      <c r="F52" s="112">
        <f t="shared" si="0"/>
        <v>9999999</v>
      </c>
      <c r="G52" s="124"/>
      <c r="H52" s="113">
        <v>7469272</v>
      </c>
      <c r="I52" s="113">
        <v>9823090</v>
      </c>
      <c r="J52" s="110"/>
    </row>
    <row r="53" spans="1:13" s="47" customFormat="1" ht="44.45" customHeight="1" x14ac:dyDescent="0.2">
      <c r="A53" s="117"/>
      <c r="B53" s="222" t="s">
        <v>70</v>
      </c>
      <c r="C53" s="223" t="s">
        <v>70</v>
      </c>
      <c r="D53" s="203"/>
      <c r="E53" s="118">
        <f>SUM(E50:E52)</f>
        <v>12960298.609999999</v>
      </c>
      <c r="F53" s="118">
        <f>SUM(F50:F52)</f>
        <v>237067431.47999999</v>
      </c>
      <c r="G53" s="119"/>
      <c r="H53" s="113">
        <v>152383539.17000002</v>
      </c>
      <c r="I53" s="131">
        <f>SUM(I50:I52)</f>
        <v>224107132.87</v>
      </c>
      <c r="J53" s="120"/>
    </row>
    <row r="54" spans="1:13" ht="11.25" customHeight="1" x14ac:dyDescent="0.25">
      <c r="A54" s="91"/>
      <c r="B54" s="103"/>
      <c r="C54" s="109">
        <v>5151</v>
      </c>
      <c r="D54" s="104"/>
      <c r="E54" s="112">
        <v>0</v>
      </c>
      <c r="F54" s="112">
        <f t="shared" si="0"/>
        <v>13806194.200000001</v>
      </c>
      <c r="G54" s="107"/>
      <c r="H54" s="113">
        <v>13806194.200000001</v>
      </c>
      <c r="I54" s="111">
        <v>13806194.200000001</v>
      </c>
      <c r="J54" s="110"/>
    </row>
    <row r="55" spans="1:13" ht="11.25" customHeight="1" x14ac:dyDescent="0.25">
      <c r="A55" s="91"/>
      <c r="B55" s="103"/>
      <c r="C55" s="109">
        <v>5311</v>
      </c>
      <c r="D55" s="104"/>
      <c r="E55" s="112">
        <v>0</v>
      </c>
      <c r="F55" s="112">
        <f t="shared" si="0"/>
        <v>299976</v>
      </c>
      <c r="G55" s="107"/>
      <c r="H55" s="113">
        <v>299976</v>
      </c>
      <c r="I55" s="111">
        <v>299976</v>
      </c>
      <c r="J55" s="110"/>
    </row>
    <row r="56" spans="1:13" ht="11.25" customHeight="1" x14ac:dyDescent="0.25">
      <c r="A56" s="91"/>
      <c r="B56" s="103"/>
      <c r="C56" s="109">
        <v>5671</v>
      </c>
      <c r="D56" s="104"/>
      <c r="E56" s="112">
        <v>0</v>
      </c>
      <c r="F56" s="112">
        <f t="shared" si="0"/>
        <v>1595952.84</v>
      </c>
      <c r="G56" s="107"/>
      <c r="H56" s="113">
        <v>0</v>
      </c>
      <c r="I56" s="111">
        <v>1595952.84</v>
      </c>
      <c r="J56" s="110"/>
    </row>
    <row r="57" spans="1:13" s="47" customFormat="1" ht="44.45" customHeight="1" x14ac:dyDescent="0.2">
      <c r="A57" s="117"/>
      <c r="B57" s="222" t="s">
        <v>71</v>
      </c>
      <c r="C57" s="223" t="s">
        <v>71</v>
      </c>
      <c r="D57" s="203"/>
      <c r="E57" s="118">
        <f>SUM(E54:E56)</f>
        <v>0</v>
      </c>
      <c r="F57" s="118">
        <f>SUM(F54:F56)</f>
        <v>15702123.040000001</v>
      </c>
      <c r="G57" s="119"/>
      <c r="H57" s="113">
        <v>13806194.200000001</v>
      </c>
      <c r="I57" s="131">
        <f>SUM(I54:I56)</f>
        <v>15702123.040000001</v>
      </c>
      <c r="J57" s="120"/>
    </row>
    <row r="58" spans="1:13" ht="15" x14ac:dyDescent="0.25">
      <c r="A58" s="91"/>
      <c r="B58" s="103"/>
      <c r="C58" s="133">
        <v>6121</v>
      </c>
      <c r="D58" s="133"/>
      <c r="E58" s="125">
        <v>5685000.9299999997</v>
      </c>
      <c r="F58" s="112">
        <f t="shared" si="0"/>
        <v>39767684.380000003</v>
      </c>
      <c r="G58" s="107"/>
      <c r="H58" s="113">
        <v>22632031.420000002</v>
      </c>
      <c r="I58" s="111">
        <v>34082683.450000003</v>
      </c>
      <c r="J58" s="110"/>
    </row>
    <row r="59" spans="1:13" ht="15" x14ac:dyDescent="0.25">
      <c r="A59" s="91"/>
      <c r="B59" s="103"/>
      <c r="C59" s="133">
        <v>6141</v>
      </c>
      <c r="D59" s="133"/>
      <c r="E59" s="112">
        <v>5624796.6500000004</v>
      </c>
      <c r="F59" s="112">
        <f t="shared" si="0"/>
        <v>58413800.609999999</v>
      </c>
      <c r="G59" s="107"/>
      <c r="H59" s="113">
        <v>46224568.830000006</v>
      </c>
      <c r="I59" s="111">
        <v>52789003.960000001</v>
      </c>
      <c r="J59" s="110"/>
    </row>
    <row r="60" spans="1:13" s="47" customFormat="1" ht="41.25" customHeight="1" x14ac:dyDescent="0.2">
      <c r="A60" s="117"/>
      <c r="B60" s="222" t="s">
        <v>72</v>
      </c>
      <c r="C60" s="223" t="s">
        <v>72</v>
      </c>
      <c r="D60" s="203"/>
      <c r="E60" s="118">
        <f>SUM(E58:E59)</f>
        <v>11309797.58</v>
      </c>
      <c r="F60" s="118">
        <f>SUM(F58:F59)</f>
        <v>98181484.99000001</v>
      </c>
      <c r="G60" s="119"/>
      <c r="H60" s="113">
        <v>10581865</v>
      </c>
      <c r="I60" s="131">
        <f>SUM(I58:I59)</f>
        <v>86871687.409999996</v>
      </c>
      <c r="J60" s="120"/>
      <c r="M60" s="121">
        <f>'[1]Informe presupuestal'!G38-F62</f>
        <v>-420169.01000010967</v>
      </c>
    </row>
    <row r="61" spans="1:13" s="47" customFormat="1" ht="6" customHeight="1" x14ac:dyDescent="0.2">
      <c r="A61" s="117"/>
      <c r="B61" s="134"/>
      <c r="C61" s="135"/>
      <c r="D61" s="135"/>
      <c r="E61" s="118"/>
      <c r="F61" s="118"/>
      <c r="G61" s="136"/>
      <c r="H61" s="113"/>
      <c r="I61" s="120"/>
      <c r="J61" s="120"/>
    </row>
    <row r="62" spans="1:13" s="47" customFormat="1" ht="27.6" customHeight="1" x14ac:dyDescent="0.2">
      <c r="A62" s="117"/>
      <c r="B62" s="224" t="s">
        <v>73</v>
      </c>
      <c r="C62" s="225"/>
      <c r="D62" s="204"/>
      <c r="E62" s="118">
        <f>E33+E49+E53+E57+E60</f>
        <v>47522488.539999992</v>
      </c>
      <c r="F62" s="118">
        <f>SUM(F60,F57,F53,F49,F33)</f>
        <v>437111904.39000005</v>
      </c>
      <c r="G62" s="119"/>
      <c r="H62" s="113">
        <v>191316459.97</v>
      </c>
      <c r="I62" s="118">
        <f>SUM(I60,I57,I53,I49,I33)</f>
        <v>389589415.84999996</v>
      </c>
      <c r="J62" s="120"/>
    </row>
    <row r="63" spans="1:13" s="47" customFormat="1" ht="9" customHeight="1" x14ac:dyDescent="0.2">
      <c r="A63" s="117"/>
      <c r="B63" s="134"/>
      <c r="C63" s="135"/>
      <c r="D63" s="135"/>
      <c r="E63" s="118"/>
      <c r="F63" s="118"/>
      <c r="G63" s="136"/>
      <c r="H63" s="113"/>
      <c r="I63" s="120"/>
      <c r="J63" s="120"/>
    </row>
    <row r="64" spans="1:13" ht="14.45" customHeight="1" x14ac:dyDescent="0.25">
      <c r="A64" s="91"/>
      <c r="B64" s="216" t="s">
        <v>17</v>
      </c>
      <c r="C64" s="217"/>
      <c r="D64" s="217"/>
      <c r="E64" s="217"/>
      <c r="F64" s="106"/>
      <c r="G64" s="124"/>
      <c r="H64" s="113"/>
      <c r="I64" s="110"/>
      <c r="J64" s="110"/>
    </row>
    <row r="65" spans="1:10" ht="14.45" customHeight="1" x14ac:dyDescent="0.25">
      <c r="A65" s="91"/>
      <c r="B65" s="200"/>
      <c r="C65" s="109">
        <v>2111</v>
      </c>
      <c r="D65" s="201"/>
      <c r="E65" s="112">
        <v>22919.279999999999</v>
      </c>
      <c r="F65" s="112">
        <f t="shared" ref="F65:F130" si="1">SUM(I65+E65)</f>
        <v>22919.279999999999</v>
      </c>
      <c r="G65" s="124"/>
      <c r="H65" s="113"/>
      <c r="I65" s="111"/>
      <c r="J65" s="110"/>
    </row>
    <row r="66" spans="1:10" ht="14.45" customHeight="1" x14ac:dyDescent="0.25">
      <c r="A66" s="91"/>
      <c r="B66" s="200"/>
      <c r="C66" s="109">
        <v>2121</v>
      </c>
      <c r="D66" s="201"/>
      <c r="E66" s="112"/>
      <c r="F66" s="112">
        <f t="shared" si="1"/>
        <v>49899.49</v>
      </c>
      <c r="G66" s="124"/>
      <c r="H66" s="113">
        <v>49899.49</v>
      </c>
      <c r="I66" s="111">
        <v>49899.49</v>
      </c>
      <c r="J66" s="110"/>
    </row>
    <row r="67" spans="1:10" ht="15" x14ac:dyDescent="0.25">
      <c r="A67" s="91"/>
      <c r="B67" s="103"/>
      <c r="C67" s="133">
        <v>2151</v>
      </c>
      <c r="D67" s="133"/>
      <c r="E67" s="112"/>
      <c r="F67" s="112">
        <f t="shared" si="1"/>
        <v>340102.56</v>
      </c>
      <c r="G67" s="107"/>
      <c r="H67" s="113">
        <v>305678.56</v>
      </c>
      <c r="I67" s="111">
        <v>340102.56</v>
      </c>
      <c r="J67" s="110"/>
    </row>
    <row r="68" spans="1:10" ht="15" x14ac:dyDescent="0.25">
      <c r="A68" s="91"/>
      <c r="B68" s="103"/>
      <c r="C68" s="133">
        <v>2152</v>
      </c>
      <c r="D68" s="133"/>
      <c r="E68" s="112">
        <v>270336.08</v>
      </c>
      <c r="F68" s="112">
        <f t="shared" si="1"/>
        <v>270336.08</v>
      </c>
      <c r="G68" s="107"/>
      <c r="H68" s="113"/>
      <c r="I68" s="111"/>
      <c r="J68" s="110"/>
    </row>
    <row r="69" spans="1:10" ht="15" x14ac:dyDescent="0.25">
      <c r="A69" s="91"/>
      <c r="B69" s="114"/>
      <c r="C69" s="109">
        <v>2161</v>
      </c>
      <c r="D69" s="109"/>
      <c r="E69" s="112">
        <v>238347.69</v>
      </c>
      <c r="F69" s="112">
        <f t="shared" si="1"/>
        <v>2610473.52</v>
      </c>
      <c r="G69" s="115"/>
      <c r="H69" s="113">
        <v>1957854.5499999998</v>
      </c>
      <c r="I69" s="111">
        <v>2372125.83</v>
      </c>
      <c r="J69" s="110"/>
    </row>
    <row r="70" spans="1:10" ht="15" x14ac:dyDescent="0.25">
      <c r="A70" s="91"/>
      <c r="B70" s="114"/>
      <c r="C70" s="109">
        <v>2171</v>
      </c>
      <c r="D70" s="109"/>
      <c r="E70" s="112">
        <v>182170.63</v>
      </c>
      <c r="F70" s="112">
        <f t="shared" si="1"/>
        <v>278155.99</v>
      </c>
      <c r="G70" s="115"/>
      <c r="H70" s="113">
        <v>95985.36</v>
      </c>
      <c r="I70" s="111">
        <v>95985.36</v>
      </c>
      <c r="J70" s="110"/>
    </row>
    <row r="71" spans="1:10" ht="15" x14ac:dyDescent="0.25">
      <c r="A71" s="91"/>
      <c r="B71" s="114"/>
      <c r="C71" s="109">
        <v>2211</v>
      </c>
      <c r="D71" s="109"/>
      <c r="E71" s="112">
        <v>28383.56</v>
      </c>
      <c r="F71" s="112">
        <f t="shared" si="1"/>
        <v>2904004.1</v>
      </c>
      <c r="G71" s="115"/>
      <c r="H71" s="113">
        <v>2802512.54</v>
      </c>
      <c r="I71" s="111">
        <v>2875620.54</v>
      </c>
      <c r="J71" s="110"/>
    </row>
    <row r="72" spans="1:10" ht="15" x14ac:dyDescent="0.25">
      <c r="A72" s="91"/>
      <c r="B72" s="114"/>
      <c r="C72" s="109">
        <v>2221</v>
      </c>
      <c r="D72" s="109"/>
      <c r="E72" s="112"/>
      <c r="F72" s="112">
        <f t="shared" si="1"/>
        <v>347791.80000000005</v>
      </c>
      <c r="G72" s="115"/>
      <c r="H72" s="113">
        <v>347791.80000000005</v>
      </c>
      <c r="I72" s="111">
        <v>347791.80000000005</v>
      </c>
      <c r="J72" s="110"/>
    </row>
    <row r="73" spans="1:10" ht="15" x14ac:dyDescent="0.25">
      <c r="A73" s="91"/>
      <c r="B73" s="114"/>
      <c r="C73" s="109">
        <v>2311</v>
      </c>
      <c r="D73" s="109"/>
      <c r="E73" s="112"/>
      <c r="F73" s="112">
        <f t="shared" si="1"/>
        <v>2139000</v>
      </c>
      <c r="G73" s="115"/>
      <c r="H73" s="113">
        <v>1674000</v>
      </c>
      <c r="I73" s="111">
        <v>2139000</v>
      </c>
      <c r="J73" s="110"/>
    </row>
    <row r="74" spans="1:10" ht="15" x14ac:dyDescent="0.25">
      <c r="A74" s="91"/>
      <c r="B74" s="114"/>
      <c r="C74" s="109">
        <v>2419</v>
      </c>
      <c r="D74" s="109"/>
      <c r="E74" s="112"/>
      <c r="F74" s="112">
        <f t="shared" si="1"/>
        <v>696394.54</v>
      </c>
      <c r="G74" s="115"/>
      <c r="H74" s="113">
        <v>213199.56</v>
      </c>
      <c r="I74" s="111">
        <v>696394.54</v>
      </c>
      <c r="J74" s="110"/>
    </row>
    <row r="75" spans="1:10" ht="15" x14ac:dyDescent="0.25">
      <c r="A75" s="91"/>
      <c r="B75" s="114"/>
      <c r="C75" s="109">
        <v>2441</v>
      </c>
      <c r="D75" s="109"/>
      <c r="E75" s="112"/>
      <c r="F75" s="112">
        <f t="shared" si="1"/>
        <v>364506.33999999997</v>
      </c>
      <c r="G75" s="115"/>
      <c r="H75" s="113">
        <v>364506.33999999997</v>
      </c>
      <c r="I75" s="111">
        <v>364506.33999999997</v>
      </c>
      <c r="J75" s="110"/>
    </row>
    <row r="76" spans="1:10" ht="15" x14ac:dyDescent="0.25">
      <c r="A76" s="91"/>
      <c r="B76" s="114"/>
      <c r="C76" s="109">
        <v>2461</v>
      </c>
      <c r="D76" s="109"/>
      <c r="E76" s="112"/>
      <c r="F76" s="112">
        <f t="shared" si="1"/>
        <v>2508366.84</v>
      </c>
      <c r="G76" s="115"/>
      <c r="H76" s="113">
        <v>2508366.84</v>
      </c>
      <c r="I76" s="111">
        <v>2508366.84</v>
      </c>
      <c r="J76" s="110"/>
    </row>
    <row r="77" spans="1:10" ht="15" x14ac:dyDescent="0.25">
      <c r="A77" s="91"/>
      <c r="B77" s="114"/>
      <c r="C77" s="109">
        <v>2471</v>
      </c>
      <c r="D77" s="109"/>
      <c r="E77" s="137"/>
      <c r="F77" s="112">
        <f t="shared" si="1"/>
        <v>683699.06</v>
      </c>
      <c r="G77" s="115"/>
      <c r="H77" s="113">
        <v>683699.06</v>
      </c>
      <c r="I77" s="111">
        <v>683699.06</v>
      </c>
      <c r="J77" s="110"/>
    </row>
    <row r="78" spans="1:10" ht="15" x14ac:dyDescent="0.25">
      <c r="A78" s="91"/>
      <c r="B78" s="114"/>
      <c r="C78" s="109">
        <v>2481</v>
      </c>
      <c r="D78" s="109"/>
      <c r="E78" s="112"/>
      <c r="F78" s="112">
        <f t="shared" si="1"/>
        <v>71223.759999999995</v>
      </c>
      <c r="G78" s="115"/>
      <c r="H78" s="113">
        <v>71223.759999999995</v>
      </c>
      <c r="I78" s="111">
        <v>71223.759999999995</v>
      </c>
      <c r="J78" s="110"/>
    </row>
    <row r="79" spans="1:10" ht="15" x14ac:dyDescent="0.25">
      <c r="A79" s="91"/>
      <c r="B79" s="114"/>
      <c r="C79" s="109">
        <v>2491</v>
      </c>
      <c r="D79" s="109"/>
      <c r="E79" s="112"/>
      <c r="F79" s="112">
        <f t="shared" si="1"/>
        <v>1620964.08</v>
      </c>
      <c r="G79" s="115"/>
      <c r="H79" s="113">
        <v>1221738.6800000002</v>
      </c>
      <c r="I79" s="111">
        <v>1620964.08</v>
      </c>
      <c r="J79" s="110"/>
    </row>
    <row r="80" spans="1:10" ht="15" x14ac:dyDescent="0.25">
      <c r="A80" s="91"/>
      <c r="B80" s="114"/>
      <c r="C80" s="109">
        <v>2531</v>
      </c>
      <c r="D80" s="109"/>
      <c r="E80" s="112"/>
      <c r="F80" s="112">
        <f t="shared" si="1"/>
        <v>164975.42000000001</v>
      </c>
      <c r="G80" s="115"/>
      <c r="H80" s="113">
        <v>164975.42000000001</v>
      </c>
      <c r="I80" s="111">
        <v>164975.42000000001</v>
      </c>
      <c r="J80" s="110"/>
    </row>
    <row r="81" spans="1:10" ht="15.75" thickBot="1" x14ac:dyDescent="0.3">
      <c r="A81" s="91"/>
      <c r="B81" s="138"/>
      <c r="C81" s="127">
        <v>2561</v>
      </c>
      <c r="D81" s="127"/>
      <c r="E81" s="129"/>
      <c r="F81" s="129">
        <f t="shared" si="1"/>
        <v>387854.37</v>
      </c>
      <c r="G81" s="139"/>
      <c r="H81" s="113">
        <v>38019</v>
      </c>
      <c r="I81" s="116">
        <v>387854.37</v>
      </c>
      <c r="J81" s="110"/>
    </row>
    <row r="82" spans="1:10" ht="15" x14ac:dyDescent="0.25">
      <c r="A82" s="91"/>
      <c r="B82" s="114"/>
      <c r="C82" s="109">
        <v>2611</v>
      </c>
      <c r="D82" s="109"/>
      <c r="E82" s="112"/>
      <c r="F82" s="112">
        <f t="shared" si="1"/>
        <v>579830.99</v>
      </c>
      <c r="G82" s="115"/>
      <c r="H82" s="113">
        <v>579830.99</v>
      </c>
      <c r="I82" s="116">
        <v>579830.99</v>
      </c>
      <c r="J82" s="110"/>
    </row>
    <row r="83" spans="1:10" ht="15" x14ac:dyDescent="0.25">
      <c r="A83" s="91"/>
      <c r="B83" s="114"/>
      <c r="C83" s="109">
        <v>2721</v>
      </c>
      <c r="D83" s="109"/>
      <c r="E83" s="112"/>
      <c r="F83" s="112">
        <f t="shared" si="1"/>
        <v>249793.24</v>
      </c>
      <c r="G83" s="115"/>
      <c r="H83" s="113">
        <v>249793.24</v>
      </c>
      <c r="I83" s="116">
        <v>249793.24</v>
      </c>
      <c r="J83" s="110"/>
    </row>
    <row r="84" spans="1:10" ht="15" x14ac:dyDescent="0.25">
      <c r="A84" s="91"/>
      <c r="B84" s="114"/>
      <c r="C84" s="109">
        <v>2911</v>
      </c>
      <c r="D84" s="109"/>
      <c r="E84" s="112"/>
      <c r="F84" s="112">
        <f t="shared" si="1"/>
        <v>686220.62</v>
      </c>
      <c r="G84" s="115"/>
      <c r="H84" s="113">
        <v>286415.02</v>
      </c>
      <c r="I84" s="116">
        <v>686220.62</v>
      </c>
      <c r="J84" s="110"/>
    </row>
    <row r="85" spans="1:10" ht="15" x14ac:dyDescent="0.25">
      <c r="A85" s="91"/>
      <c r="B85" s="114"/>
      <c r="C85" s="109">
        <v>2921</v>
      </c>
      <c r="D85" s="109"/>
      <c r="E85" s="112"/>
      <c r="F85" s="112">
        <f t="shared" si="1"/>
        <v>172936.28</v>
      </c>
      <c r="G85" s="115"/>
      <c r="H85" s="113">
        <v>172936.28</v>
      </c>
      <c r="I85" s="116">
        <v>172936.28</v>
      </c>
      <c r="J85" s="110"/>
    </row>
    <row r="86" spans="1:10" ht="15" x14ac:dyDescent="0.25">
      <c r="A86" s="91"/>
      <c r="B86" s="114"/>
      <c r="C86" s="109">
        <v>2941</v>
      </c>
      <c r="D86" s="109"/>
      <c r="E86" s="112">
        <v>865145.4</v>
      </c>
      <c r="F86" s="112">
        <f t="shared" si="1"/>
        <v>865145.4</v>
      </c>
      <c r="G86" s="115"/>
      <c r="H86" s="113"/>
      <c r="I86" s="116"/>
      <c r="J86" s="110"/>
    </row>
    <row r="87" spans="1:10" ht="15" x14ac:dyDescent="0.25">
      <c r="A87" s="91"/>
      <c r="B87" s="114"/>
      <c r="C87" s="109">
        <v>2961</v>
      </c>
      <c r="D87" s="109"/>
      <c r="E87" s="112"/>
      <c r="F87" s="112">
        <f t="shared" si="1"/>
        <v>3474641.0300000003</v>
      </c>
      <c r="G87" s="115"/>
      <c r="H87" s="113">
        <v>3435198.95</v>
      </c>
      <c r="I87" s="111">
        <v>3474641.0300000003</v>
      </c>
      <c r="J87" s="110"/>
    </row>
    <row r="88" spans="1:10" ht="15" x14ac:dyDescent="0.25">
      <c r="A88" s="91"/>
      <c r="B88" s="114"/>
      <c r="C88" s="109">
        <v>2981</v>
      </c>
      <c r="D88" s="109"/>
      <c r="E88" s="112">
        <v>93943.88</v>
      </c>
      <c r="F88" s="112">
        <f t="shared" si="1"/>
        <v>499536.84</v>
      </c>
      <c r="G88" s="115"/>
      <c r="H88" s="113">
        <v>405592.96</v>
      </c>
      <c r="I88" s="111">
        <v>405592.96</v>
      </c>
      <c r="J88" s="110"/>
    </row>
    <row r="89" spans="1:10" ht="15" x14ac:dyDescent="0.25">
      <c r="A89" s="91"/>
      <c r="B89" s="114"/>
      <c r="C89" s="109">
        <v>2991</v>
      </c>
      <c r="D89" s="109"/>
      <c r="E89" s="112">
        <v>0</v>
      </c>
      <c r="F89" s="112">
        <f t="shared" si="1"/>
        <v>15520.8</v>
      </c>
      <c r="G89" s="115"/>
      <c r="H89" s="113">
        <v>0</v>
      </c>
      <c r="I89" s="111">
        <v>15520.8</v>
      </c>
      <c r="J89" s="110"/>
    </row>
    <row r="90" spans="1:10" s="47" customFormat="1" ht="39.75" customHeight="1" x14ac:dyDescent="0.2">
      <c r="A90" s="117"/>
      <c r="B90" s="222" t="s">
        <v>68</v>
      </c>
      <c r="C90" s="223" t="s">
        <v>68</v>
      </c>
      <c r="D90" s="203"/>
      <c r="E90" s="118">
        <f>SUM(E65:E89)</f>
        <v>1701246.52</v>
      </c>
      <c r="F90" s="118">
        <f>SUM(F65:F89)</f>
        <v>22004292.43</v>
      </c>
      <c r="G90" s="119"/>
      <c r="H90" s="113">
        <v>8024794.4399999995</v>
      </c>
      <c r="I90" s="131">
        <f>SUM(I66:I89)</f>
        <v>20303045.91</v>
      </c>
      <c r="J90" s="120"/>
    </row>
    <row r="91" spans="1:10" x14ac:dyDescent="0.2">
      <c r="B91" s="122"/>
      <c r="C91" s="109">
        <v>3121</v>
      </c>
      <c r="D91" s="123"/>
      <c r="E91" s="112">
        <v>0</v>
      </c>
      <c r="F91" s="112">
        <f t="shared" si="1"/>
        <v>0</v>
      </c>
      <c r="G91" s="124"/>
      <c r="H91" s="113">
        <v>0</v>
      </c>
      <c r="I91" s="111">
        <v>0</v>
      </c>
      <c r="J91" s="110"/>
    </row>
    <row r="92" spans="1:10" x14ac:dyDescent="0.2">
      <c r="B92" s="122"/>
      <c r="C92" s="109">
        <v>3141</v>
      </c>
      <c r="D92" s="123"/>
      <c r="E92" s="112">
        <v>246134.51</v>
      </c>
      <c r="F92" s="112">
        <f t="shared" si="1"/>
        <v>246134.51</v>
      </c>
      <c r="G92" s="124"/>
      <c r="H92" s="113">
        <v>0</v>
      </c>
      <c r="I92" s="111">
        <v>0</v>
      </c>
      <c r="J92" s="110"/>
    </row>
    <row r="93" spans="1:10" x14ac:dyDescent="0.2">
      <c r="B93" s="122"/>
      <c r="C93" s="109">
        <v>3161</v>
      </c>
      <c r="D93" s="123"/>
      <c r="E93" s="112">
        <v>529966.19999999995</v>
      </c>
      <c r="F93" s="112">
        <f t="shared" si="1"/>
        <v>2384847.8999999994</v>
      </c>
      <c r="G93" s="124"/>
      <c r="H93" s="113">
        <v>1589898.5999999999</v>
      </c>
      <c r="I93" s="111">
        <v>1854881.6999999997</v>
      </c>
      <c r="J93" s="110"/>
    </row>
    <row r="94" spans="1:10" x14ac:dyDescent="0.2">
      <c r="B94" s="122"/>
      <c r="C94" s="109">
        <v>3171</v>
      </c>
      <c r="D94" s="123"/>
      <c r="E94" s="112">
        <v>167540.35999999999</v>
      </c>
      <c r="F94" s="112">
        <f t="shared" si="1"/>
        <v>167540.35999999999</v>
      </c>
      <c r="G94" s="124"/>
      <c r="H94" s="113"/>
      <c r="I94" s="111"/>
      <c r="J94" s="110"/>
    </row>
    <row r="95" spans="1:10" x14ac:dyDescent="0.2">
      <c r="B95" s="122"/>
      <c r="C95" s="109">
        <v>3252</v>
      </c>
      <c r="D95" s="123"/>
      <c r="E95" s="112">
        <v>652473.18000000005</v>
      </c>
      <c r="F95" s="112">
        <f t="shared" si="1"/>
        <v>40659603.74000001</v>
      </c>
      <c r="G95" s="124"/>
      <c r="H95" s="113">
        <v>40007130.56000001</v>
      </c>
      <c r="I95" s="111">
        <v>40007130.56000001</v>
      </c>
      <c r="J95" s="110"/>
    </row>
    <row r="96" spans="1:10" x14ac:dyDescent="0.2">
      <c r="B96" s="122"/>
      <c r="C96" s="109">
        <v>3261</v>
      </c>
      <c r="D96" s="123"/>
      <c r="E96" s="112">
        <v>0</v>
      </c>
      <c r="F96" s="112">
        <f t="shared" si="1"/>
        <v>0</v>
      </c>
      <c r="G96" s="124"/>
      <c r="H96" s="113">
        <v>0</v>
      </c>
      <c r="I96" s="111">
        <v>0</v>
      </c>
      <c r="J96" s="110"/>
    </row>
    <row r="97" spans="2:10" x14ac:dyDescent="0.2">
      <c r="B97" s="122"/>
      <c r="C97" s="109">
        <v>3291</v>
      </c>
      <c r="D97" s="123"/>
      <c r="E97" s="112">
        <v>0</v>
      </c>
      <c r="F97" s="112">
        <f t="shared" si="1"/>
        <v>1798225</v>
      </c>
      <c r="G97" s="124"/>
      <c r="H97" s="113">
        <v>1798225</v>
      </c>
      <c r="I97" s="116">
        <v>1798225</v>
      </c>
      <c r="J97" s="110"/>
    </row>
    <row r="98" spans="2:10" x14ac:dyDescent="0.2">
      <c r="B98" s="122"/>
      <c r="C98" s="109">
        <v>3331</v>
      </c>
      <c r="D98" s="123"/>
      <c r="E98" s="112">
        <v>0</v>
      </c>
      <c r="F98" s="112">
        <f t="shared" si="1"/>
        <v>0</v>
      </c>
      <c r="G98" s="124"/>
      <c r="H98" s="113">
        <v>0</v>
      </c>
      <c r="I98" s="111">
        <v>0</v>
      </c>
      <c r="J98" s="110"/>
    </row>
    <row r="99" spans="2:10" x14ac:dyDescent="0.2">
      <c r="B99" s="122"/>
      <c r="C99" s="109">
        <v>3341</v>
      </c>
      <c r="D99" s="123"/>
      <c r="E99" s="112">
        <v>0</v>
      </c>
      <c r="F99" s="112">
        <f t="shared" si="1"/>
        <v>0</v>
      </c>
      <c r="G99" s="124"/>
      <c r="H99" s="113">
        <v>0</v>
      </c>
      <c r="I99" s="111">
        <v>0</v>
      </c>
      <c r="J99" s="110"/>
    </row>
    <row r="100" spans="2:10" x14ac:dyDescent="0.2">
      <c r="B100" s="122"/>
      <c r="C100" s="109">
        <v>3362</v>
      </c>
      <c r="D100" s="123"/>
      <c r="E100" s="112">
        <v>0</v>
      </c>
      <c r="F100" s="112">
        <f t="shared" si="1"/>
        <v>0</v>
      </c>
      <c r="G100" s="124"/>
      <c r="H100" s="113">
        <v>0</v>
      </c>
      <c r="I100" s="111">
        <v>0</v>
      </c>
      <c r="J100" s="110"/>
    </row>
    <row r="101" spans="2:10" x14ac:dyDescent="0.2">
      <c r="B101" s="122"/>
      <c r="C101" s="109">
        <v>3391</v>
      </c>
      <c r="D101" s="123"/>
      <c r="E101" s="112">
        <v>406000</v>
      </c>
      <c r="F101" s="112">
        <f t="shared" si="1"/>
        <v>3058369.18</v>
      </c>
      <c r="G101" s="124"/>
      <c r="H101" s="113">
        <v>0</v>
      </c>
      <c r="I101" s="111">
        <f>2652369.18</f>
        <v>2652369.1800000002</v>
      </c>
      <c r="J101" s="110"/>
    </row>
    <row r="102" spans="2:10" x14ac:dyDescent="0.2">
      <c r="B102" s="122"/>
      <c r="C102" s="109">
        <v>3411</v>
      </c>
      <c r="D102" s="123"/>
      <c r="E102" s="112">
        <v>0</v>
      </c>
      <c r="F102" s="112">
        <f t="shared" si="1"/>
        <v>0</v>
      </c>
      <c r="G102" s="124"/>
      <c r="H102" s="113">
        <v>0</v>
      </c>
      <c r="I102" s="111">
        <v>0</v>
      </c>
      <c r="J102" s="110"/>
    </row>
    <row r="103" spans="2:10" x14ac:dyDescent="0.2">
      <c r="B103" s="122"/>
      <c r="C103" s="109">
        <v>3511</v>
      </c>
      <c r="D103" s="123"/>
      <c r="E103" s="112">
        <v>0</v>
      </c>
      <c r="F103" s="112">
        <f t="shared" si="1"/>
        <v>0</v>
      </c>
      <c r="G103" s="124"/>
      <c r="H103" s="113">
        <v>0</v>
      </c>
      <c r="I103" s="111">
        <v>0</v>
      </c>
      <c r="J103" s="110"/>
    </row>
    <row r="104" spans="2:10" x14ac:dyDescent="0.2">
      <c r="B104" s="122"/>
      <c r="C104" s="109">
        <v>3521</v>
      </c>
      <c r="D104" s="123"/>
      <c r="E104" s="112">
        <v>0</v>
      </c>
      <c r="F104" s="112">
        <f t="shared" si="1"/>
        <v>139200</v>
      </c>
      <c r="G104" s="124"/>
      <c r="H104" s="113">
        <v>139200</v>
      </c>
      <c r="I104" s="111">
        <v>139200</v>
      </c>
      <c r="J104" s="110"/>
    </row>
    <row r="105" spans="2:10" x14ac:dyDescent="0.2">
      <c r="B105" s="122"/>
      <c r="C105" s="109">
        <v>3531</v>
      </c>
      <c r="D105" s="123"/>
      <c r="E105" s="112">
        <v>0</v>
      </c>
      <c r="F105" s="112">
        <f t="shared" si="1"/>
        <v>32480</v>
      </c>
      <c r="G105" s="124"/>
      <c r="H105" s="113">
        <v>32480</v>
      </c>
      <c r="I105" s="111">
        <v>32480</v>
      </c>
      <c r="J105" s="110"/>
    </row>
    <row r="106" spans="2:10" x14ac:dyDescent="0.2">
      <c r="B106" s="122"/>
      <c r="C106" s="109">
        <v>3552</v>
      </c>
      <c r="D106" s="123"/>
      <c r="E106" s="112">
        <v>25962.47</v>
      </c>
      <c r="F106" s="112">
        <f t="shared" si="1"/>
        <v>2725397.72</v>
      </c>
      <c r="G106" s="124"/>
      <c r="H106" s="113">
        <v>2699435.25</v>
      </c>
      <c r="I106" s="111">
        <v>2699435.25</v>
      </c>
      <c r="J106" s="110"/>
    </row>
    <row r="107" spans="2:10" x14ac:dyDescent="0.2">
      <c r="B107" s="122"/>
      <c r="C107" s="109">
        <v>3553</v>
      </c>
      <c r="D107" s="123"/>
      <c r="E107" s="112">
        <v>0</v>
      </c>
      <c r="F107" s="112">
        <f t="shared" si="1"/>
        <v>0</v>
      </c>
      <c r="G107" s="124"/>
      <c r="H107" s="113">
        <v>0</v>
      </c>
      <c r="I107" s="111">
        <v>0</v>
      </c>
      <c r="J107" s="110"/>
    </row>
    <row r="108" spans="2:10" x14ac:dyDescent="0.2">
      <c r="B108" s="122"/>
      <c r="C108" s="109">
        <v>3571</v>
      </c>
      <c r="D108" s="123"/>
      <c r="E108" s="112">
        <v>987972.63</v>
      </c>
      <c r="F108" s="112">
        <f t="shared" si="1"/>
        <v>987972.63</v>
      </c>
      <c r="G108" s="124"/>
      <c r="H108" s="113">
        <v>0</v>
      </c>
      <c r="I108" s="111">
        <v>0</v>
      </c>
      <c r="J108" s="110"/>
    </row>
    <row r="109" spans="2:10" x14ac:dyDescent="0.2">
      <c r="B109" s="122"/>
      <c r="C109" s="109">
        <v>3581</v>
      </c>
      <c r="D109" s="123"/>
      <c r="E109" s="112">
        <v>1913053.94</v>
      </c>
      <c r="F109" s="112">
        <f t="shared" si="1"/>
        <v>15249282.849999998</v>
      </c>
      <c r="G109" s="124"/>
      <c r="H109" s="113">
        <v>13336228.909999998</v>
      </c>
      <c r="I109" s="111">
        <v>13336228.909999998</v>
      </c>
      <c r="J109" s="110"/>
    </row>
    <row r="110" spans="2:10" x14ac:dyDescent="0.2">
      <c r="B110" s="122"/>
      <c r="C110" s="109">
        <v>3591</v>
      </c>
      <c r="D110" s="123"/>
      <c r="E110" s="112">
        <v>0</v>
      </c>
      <c r="F110" s="112">
        <f t="shared" si="1"/>
        <v>99767.23</v>
      </c>
      <c r="G110" s="124"/>
      <c r="H110" s="113">
        <v>0</v>
      </c>
      <c r="I110" s="111">
        <v>99767.23</v>
      </c>
      <c r="J110" s="110"/>
    </row>
    <row r="111" spans="2:10" x14ac:dyDescent="0.2">
      <c r="B111" s="122"/>
      <c r="C111" s="109">
        <v>3611</v>
      </c>
      <c r="D111" s="123"/>
      <c r="E111" s="112">
        <v>0</v>
      </c>
      <c r="F111" s="112">
        <f t="shared" si="1"/>
        <v>0</v>
      </c>
      <c r="G111" s="124"/>
      <c r="H111" s="113">
        <v>0</v>
      </c>
      <c r="I111" s="111">
        <v>0</v>
      </c>
      <c r="J111" s="110"/>
    </row>
    <row r="112" spans="2:10" x14ac:dyDescent="0.2">
      <c r="B112" s="122"/>
      <c r="C112" s="109">
        <v>3722</v>
      </c>
      <c r="D112" s="123"/>
      <c r="E112" s="112">
        <v>48513</v>
      </c>
      <c r="F112" s="112">
        <f t="shared" si="1"/>
        <v>48513</v>
      </c>
      <c r="G112" s="124"/>
      <c r="H112" s="113">
        <v>0</v>
      </c>
      <c r="I112" s="111">
        <v>0</v>
      </c>
      <c r="J112" s="110"/>
    </row>
    <row r="113" spans="1:14" x14ac:dyDescent="0.2">
      <c r="B113" s="122"/>
      <c r="C113" s="109">
        <v>3821</v>
      </c>
      <c r="D113" s="123"/>
      <c r="E113" s="112">
        <v>0</v>
      </c>
      <c r="F113" s="112">
        <f t="shared" si="1"/>
        <v>0</v>
      </c>
      <c r="G113" s="124"/>
      <c r="H113" s="113">
        <v>0</v>
      </c>
      <c r="I113" s="111">
        <v>0</v>
      </c>
      <c r="J113" s="110"/>
    </row>
    <row r="114" spans="1:14" x14ac:dyDescent="0.2">
      <c r="B114" s="122"/>
      <c r="C114" s="109">
        <v>3911</v>
      </c>
      <c r="D114" s="123"/>
      <c r="E114" s="112">
        <v>0</v>
      </c>
      <c r="F114" s="112">
        <f t="shared" si="1"/>
        <v>353201.06000000006</v>
      </c>
      <c r="G114" s="124"/>
      <c r="H114" s="113">
        <v>353201.06000000006</v>
      </c>
      <c r="I114" s="111">
        <v>353201.06000000006</v>
      </c>
      <c r="J114" s="110"/>
    </row>
    <row r="115" spans="1:14" x14ac:dyDescent="0.2">
      <c r="B115" s="122"/>
      <c r="C115" s="109">
        <v>3921</v>
      </c>
      <c r="D115" s="123"/>
      <c r="E115" s="112">
        <v>0</v>
      </c>
      <c r="F115" s="112">
        <f t="shared" si="1"/>
        <v>530992</v>
      </c>
      <c r="G115" s="124"/>
      <c r="H115" s="113">
        <v>30100</v>
      </c>
      <c r="I115" s="111">
        <v>530992</v>
      </c>
      <c r="J115" s="110"/>
      <c r="K115">
        <v>30100</v>
      </c>
    </row>
    <row r="116" spans="1:14" x14ac:dyDescent="0.2">
      <c r="B116" s="122"/>
      <c r="C116" s="109">
        <v>3941</v>
      </c>
      <c r="D116" s="123"/>
      <c r="E116" s="112">
        <v>0</v>
      </c>
      <c r="F116" s="112">
        <f t="shared" si="1"/>
        <v>0</v>
      </c>
      <c r="G116" s="124"/>
      <c r="H116" s="113">
        <v>0</v>
      </c>
      <c r="I116" s="111">
        <v>0</v>
      </c>
      <c r="J116" s="110"/>
    </row>
    <row r="117" spans="1:14" s="47" customFormat="1" ht="44.45" customHeight="1" x14ac:dyDescent="0.2">
      <c r="A117" s="117"/>
      <c r="B117" s="222" t="s">
        <v>69</v>
      </c>
      <c r="C117" s="223" t="s">
        <v>69</v>
      </c>
      <c r="D117" s="203"/>
      <c r="E117" s="118">
        <f>SUM(E91:E116)</f>
        <v>4977616.29</v>
      </c>
      <c r="F117" s="118">
        <f>SUM(F91:F116)</f>
        <v>68481527.180000007</v>
      </c>
      <c r="G117" s="119"/>
      <c r="H117" s="113">
        <v>50537160.050000012</v>
      </c>
      <c r="I117" s="131">
        <f>SUM(I91:I116)</f>
        <v>63503910.890000008</v>
      </c>
      <c r="J117" s="120"/>
    </row>
    <row r="118" spans="1:14" s="47" customFormat="1" ht="15" x14ac:dyDescent="0.25">
      <c r="A118" s="117"/>
      <c r="B118" s="103"/>
      <c r="C118" s="133">
        <v>4411</v>
      </c>
      <c r="D118" s="133"/>
      <c r="E118" s="106">
        <v>0</v>
      </c>
      <c r="F118" s="112">
        <f t="shared" si="1"/>
        <v>0</v>
      </c>
      <c r="G118" s="107"/>
      <c r="H118" s="113">
        <v>0</v>
      </c>
      <c r="I118" s="120">
        <v>0</v>
      </c>
      <c r="J118" s="120"/>
    </row>
    <row r="119" spans="1:14" ht="15" x14ac:dyDescent="0.25">
      <c r="A119" s="91"/>
      <c r="B119" s="103"/>
      <c r="C119" s="133">
        <v>4412</v>
      </c>
      <c r="D119" s="133"/>
      <c r="E119" s="106">
        <v>0</v>
      </c>
      <c r="F119" s="112">
        <f t="shared" si="1"/>
        <v>0</v>
      </c>
      <c r="G119" s="107"/>
      <c r="H119" s="113">
        <v>0</v>
      </c>
      <c r="I119" s="140">
        <v>0</v>
      </c>
      <c r="J119" s="110"/>
    </row>
    <row r="120" spans="1:14" ht="15.75" thickBot="1" x14ac:dyDescent="0.3">
      <c r="A120" s="91"/>
      <c r="B120" s="141"/>
      <c r="C120" s="142">
        <v>4391</v>
      </c>
      <c r="D120" s="142"/>
      <c r="E120" s="143">
        <v>0</v>
      </c>
      <c r="F120" s="129">
        <f t="shared" si="1"/>
        <v>283660.77999999997</v>
      </c>
      <c r="G120" s="144"/>
      <c r="H120" s="113">
        <v>166402.85999999999</v>
      </c>
      <c r="I120" s="140">
        <v>283660.77999999997</v>
      </c>
      <c r="J120" s="110"/>
    </row>
    <row r="121" spans="1:14" ht="15" x14ac:dyDescent="0.25">
      <c r="A121" s="91"/>
      <c r="B121" s="114"/>
      <c r="C121" s="109">
        <v>4419</v>
      </c>
      <c r="D121" s="109"/>
      <c r="E121" s="106">
        <v>0</v>
      </c>
      <c r="F121" s="112">
        <f t="shared" si="1"/>
        <v>0</v>
      </c>
      <c r="G121" s="115"/>
      <c r="H121" s="113">
        <v>0</v>
      </c>
      <c r="I121" s="110">
        <v>0</v>
      </c>
      <c r="J121" s="110"/>
    </row>
    <row r="122" spans="1:14" s="47" customFormat="1" ht="44.45" customHeight="1" x14ac:dyDescent="0.2">
      <c r="A122" s="117"/>
      <c r="B122" s="222" t="s">
        <v>70</v>
      </c>
      <c r="C122" s="223" t="s">
        <v>70</v>
      </c>
      <c r="D122" s="203"/>
      <c r="E122" s="118">
        <f>SUM(E118:E121)</f>
        <v>0</v>
      </c>
      <c r="F122" s="118">
        <f>SUM(F118:F121)</f>
        <v>283660.77999999997</v>
      </c>
      <c r="G122" s="119"/>
      <c r="H122" s="113">
        <v>0</v>
      </c>
      <c r="I122" s="120">
        <f>SUM(I118:I121)</f>
        <v>283660.77999999997</v>
      </c>
      <c r="J122" s="120"/>
    </row>
    <row r="123" spans="1:14" s="47" customFormat="1" ht="15" x14ac:dyDescent="0.2">
      <c r="A123" s="117"/>
      <c r="B123" s="202"/>
      <c r="C123" s="133">
        <v>5111</v>
      </c>
      <c r="D123" s="203"/>
      <c r="E123" s="112">
        <v>0</v>
      </c>
      <c r="F123" s="112">
        <f t="shared" si="1"/>
        <v>143811</v>
      </c>
      <c r="G123" s="119"/>
      <c r="H123" s="113">
        <v>143811</v>
      </c>
      <c r="I123" s="145">
        <v>143811</v>
      </c>
      <c r="J123" s="120"/>
    </row>
    <row r="124" spans="1:14" s="47" customFormat="1" ht="15" x14ac:dyDescent="0.25">
      <c r="A124" s="117"/>
      <c r="B124" s="103"/>
      <c r="C124" s="133">
        <v>5151</v>
      </c>
      <c r="D124" s="133"/>
      <c r="E124" s="106">
        <v>0</v>
      </c>
      <c r="F124" s="112">
        <f t="shared" si="1"/>
        <v>1392056.2</v>
      </c>
      <c r="G124" s="107"/>
      <c r="H124" s="113">
        <v>1392056.2</v>
      </c>
      <c r="I124" s="145">
        <v>1392056.2</v>
      </c>
      <c r="J124" s="120"/>
    </row>
    <row r="125" spans="1:14" s="47" customFormat="1" ht="15" x14ac:dyDescent="0.2">
      <c r="A125" s="117"/>
      <c r="B125" s="103"/>
      <c r="C125" s="133">
        <v>5211</v>
      </c>
      <c r="D125" s="133"/>
      <c r="E125" s="112">
        <v>0</v>
      </c>
      <c r="F125" s="112">
        <f t="shared" si="1"/>
        <v>15863.12</v>
      </c>
      <c r="G125" s="107"/>
      <c r="H125" s="113">
        <v>15863.12</v>
      </c>
      <c r="I125" s="145">
        <v>15863.12</v>
      </c>
      <c r="J125" s="120"/>
    </row>
    <row r="126" spans="1:14" s="47" customFormat="1" ht="15" x14ac:dyDescent="0.25">
      <c r="A126" s="117"/>
      <c r="B126" s="103"/>
      <c r="C126" s="133">
        <v>5231</v>
      </c>
      <c r="D126" s="133"/>
      <c r="E126" s="106">
        <v>0</v>
      </c>
      <c r="F126" s="112">
        <f t="shared" si="1"/>
        <v>51599.7</v>
      </c>
      <c r="G126" s="107"/>
      <c r="H126" s="113">
        <v>51599.7</v>
      </c>
      <c r="I126" s="145">
        <v>51599.7</v>
      </c>
      <c r="J126" s="120"/>
    </row>
    <row r="127" spans="1:14" ht="15" x14ac:dyDescent="0.25">
      <c r="A127" s="91"/>
      <c r="B127" s="103"/>
      <c r="C127" s="133">
        <v>5311</v>
      </c>
      <c r="D127" s="133"/>
      <c r="E127" s="106">
        <v>0</v>
      </c>
      <c r="F127" s="112">
        <f t="shared" si="1"/>
        <v>144292.4</v>
      </c>
      <c r="G127" s="107"/>
      <c r="H127" s="113">
        <v>144292.4</v>
      </c>
      <c r="I127" s="111">
        <v>144292.4</v>
      </c>
      <c r="J127" s="110"/>
    </row>
    <row r="128" spans="1:14" s="47" customFormat="1" ht="44.45" customHeight="1" x14ac:dyDescent="0.2">
      <c r="A128" s="117"/>
      <c r="B128" s="222" t="s">
        <v>71</v>
      </c>
      <c r="C128" s="223" t="s">
        <v>71</v>
      </c>
      <c r="D128" s="203"/>
      <c r="E128" s="118">
        <f>SUM(E123:E127)</f>
        <v>0</v>
      </c>
      <c r="F128" s="118">
        <f>SUM(F123:F127)</f>
        <v>1747622.42</v>
      </c>
      <c r="G128" s="119"/>
      <c r="H128" s="113">
        <v>0</v>
      </c>
      <c r="I128" s="131">
        <f>SUM(I123:I127)</f>
        <v>1747622.42</v>
      </c>
      <c r="J128" s="120"/>
      <c r="N128" s="121">
        <f>'[1]Informe presupuestal'!G25+'[1]Informe presupuestal'!F54-F133</f>
        <v>-3521301.8000000119</v>
      </c>
    </row>
    <row r="129" spans="1:10" s="47" customFormat="1" ht="15" x14ac:dyDescent="0.2">
      <c r="A129" s="117"/>
      <c r="B129" s="134"/>
      <c r="C129" s="133">
        <v>6121</v>
      </c>
      <c r="D129" s="133"/>
      <c r="E129" s="112">
        <v>1640430.55</v>
      </c>
      <c r="F129" s="112">
        <f t="shared" si="1"/>
        <v>6644888.9100000001</v>
      </c>
      <c r="G129" s="136"/>
      <c r="H129" s="113">
        <v>2194830.79</v>
      </c>
      <c r="I129" s="112">
        <v>5004458.3600000003</v>
      </c>
      <c r="J129" s="120"/>
    </row>
    <row r="130" spans="1:10" ht="15" x14ac:dyDescent="0.25">
      <c r="A130" s="91"/>
      <c r="B130" s="103"/>
      <c r="C130" s="133">
        <v>6141</v>
      </c>
      <c r="D130" s="133"/>
      <c r="E130" s="113">
        <v>449325.5</v>
      </c>
      <c r="F130" s="112">
        <f t="shared" si="1"/>
        <v>25490625.140000001</v>
      </c>
      <c r="G130" s="107"/>
      <c r="H130" s="113">
        <v>23176908.789999999</v>
      </c>
      <c r="I130" s="112">
        <v>25041299.640000001</v>
      </c>
      <c r="J130" s="110"/>
    </row>
    <row r="131" spans="1:10" s="47" customFormat="1" ht="44.45" customHeight="1" x14ac:dyDescent="0.2">
      <c r="A131" s="117"/>
      <c r="B131" s="222" t="s">
        <v>72</v>
      </c>
      <c r="C131" s="223" t="s">
        <v>72</v>
      </c>
      <c r="D131" s="203"/>
      <c r="E131" s="118">
        <f>SUM(E129:E130)</f>
        <v>2089756.05</v>
      </c>
      <c r="F131" s="118">
        <f>SUM(F129:F130)</f>
        <v>32135514.050000001</v>
      </c>
      <c r="G131" s="119"/>
      <c r="H131" s="113">
        <v>13731488.789999999</v>
      </c>
      <c r="I131" s="146">
        <f>SUM(I129:I130)</f>
        <v>30045758</v>
      </c>
      <c r="J131" s="120"/>
    </row>
    <row r="132" spans="1:10" s="47" customFormat="1" ht="15" x14ac:dyDescent="0.2">
      <c r="A132" s="117"/>
      <c r="B132" s="134"/>
      <c r="C132" s="135"/>
      <c r="D132" s="135"/>
      <c r="E132" s="118"/>
      <c r="F132" s="118"/>
      <c r="G132" s="136"/>
      <c r="H132" s="113"/>
    </row>
    <row r="133" spans="1:10" s="47" customFormat="1" ht="27.6" customHeight="1" x14ac:dyDescent="0.2">
      <c r="A133" s="117"/>
      <c r="B133" s="224" t="s">
        <v>74</v>
      </c>
      <c r="C133" s="225"/>
      <c r="D133" s="204"/>
      <c r="E133" s="118">
        <f>E90+E117+E122+E128+E131</f>
        <v>8768618.8600000013</v>
      </c>
      <c r="F133" s="118">
        <f>SUM(F131,F128,F122,F117,F90)</f>
        <v>124652616.86000001</v>
      </c>
      <c r="G133" s="147"/>
      <c r="H133" s="113">
        <v>58608191.160000004</v>
      </c>
      <c r="I133" s="148">
        <f>SUM(I131,I128,I122,I117,I90)</f>
        <v>115883998</v>
      </c>
    </row>
    <row r="134" spans="1:10" s="47" customFormat="1" ht="15" x14ac:dyDescent="0.2">
      <c r="A134" s="117"/>
      <c r="B134" s="134"/>
      <c r="C134" s="135"/>
      <c r="D134" s="135"/>
      <c r="E134" s="118"/>
      <c r="F134" s="118"/>
      <c r="G134" s="136"/>
      <c r="H134" s="113"/>
    </row>
    <row r="135" spans="1:10" s="47" customFormat="1" ht="27.6" customHeight="1" x14ac:dyDescent="0.2">
      <c r="A135" s="117"/>
      <c r="B135" s="224" t="s">
        <v>75</v>
      </c>
      <c r="C135" s="225" t="s">
        <v>75</v>
      </c>
      <c r="D135" s="204"/>
      <c r="E135" s="118">
        <f>E62+E133</f>
        <v>56291107.399999991</v>
      </c>
      <c r="F135" s="118">
        <f>F62+F133</f>
        <v>561764521.25</v>
      </c>
      <c r="G135" s="147"/>
      <c r="H135" s="113">
        <v>214069184.54999998</v>
      </c>
      <c r="I135" s="148">
        <f>SUM(I133,I62)</f>
        <v>505473413.84999996</v>
      </c>
    </row>
    <row r="136" spans="1:10" ht="12" customHeight="1" thickBot="1" x14ac:dyDescent="0.3">
      <c r="B136" s="149"/>
      <c r="C136" s="150"/>
      <c r="D136" s="150"/>
      <c r="E136" s="151"/>
      <c r="F136" s="151"/>
      <c r="G136" s="152"/>
    </row>
    <row r="137" spans="1:10" ht="15" x14ac:dyDescent="0.25">
      <c r="A137" s="153"/>
      <c r="B137" s="154"/>
      <c r="C137" s="155"/>
      <c r="D137" s="155"/>
      <c r="E137" s="156"/>
      <c r="F137" s="156"/>
      <c r="G137" s="157"/>
    </row>
    <row r="138" spans="1:10" ht="15" x14ac:dyDescent="0.25">
      <c r="A138" s="153"/>
      <c r="B138" s="154"/>
      <c r="C138" s="158"/>
      <c r="D138" s="158"/>
      <c r="E138" s="156"/>
      <c r="F138" s="158"/>
      <c r="G138" s="154"/>
    </row>
    <row r="139" spans="1:10" x14ac:dyDescent="0.2">
      <c r="A139" s="153"/>
      <c r="B139" s="154"/>
      <c r="C139" s="154"/>
      <c r="D139" s="154"/>
      <c r="E139" s="159"/>
      <c r="F139" s="159"/>
      <c r="G139" s="154"/>
    </row>
    <row r="140" spans="1:10" ht="15" x14ac:dyDescent="0.25">
      <c r="A140" s="153"/>
      <c r="B140" s="154"/>
      <c r="C140" s="153"/>
      <c r="D140" s="153"/>
      <c r="E140" s="158"/>
      <c r="F140" s="160"/>
      <c r="G140" s="154"/>
    </row>
    <row r="141" spans="1:10" ht="15" x14ac:dyDescent="0.25">
      <c r="A141" s="153"/>
      <c r="B141" s="154"/>
      <c r="C141" s="161"/>
      <c r="D141" s="161"/>
      <c r="E141" s="162"/>
      <c r="F141" s="162"/>
      <c r="G141" s="154"/>
    </row>
    <row r="142" spans="1:10" ht="12.75" customHeight="1" x14ac:dyDescent="0.2">
      <c r="A142" s="153"/>
      <c r="B142" s="226" t="s">
        <v>76</v>
      </c>
      <c r="C142" s="226"/>
      <c r="D142" s="163"/>
      <c r="E142" s="226" t="s">
        <v>52</v>
      </c>
      <c r="F142" s="228"/>
      <c r="G142" s="228"/>
    </row>
    <row r="143" spans="1:10" ht="56.25" customHeight="1" x14ac:dyDescent="0.2">
      <c r="A143" s="153"/>
      <c r="B143" s="227"/>
      <c r="C143" s="227"/>
      <c r="D143" s="163"/>
      <c r="E143" s="229"/>
      <c r="F143" s="229"/>
      <c r="G143" s="229"/>
    </row>
    <row r="148" spans="8:8" x14ac:dyDescent="0.2">
      <c r="H148" s="164">
        <f>'[1]Informe presupuestal'!G23-F135</f>
        <v>406000</v>
      </c>
    </row>
  </sheetData>
  <mergeCells count="21">
    <mergeCell ref="B135:C135"/>
    <mergeCell ref="B142:C143"/>
    <mergeCell ref="E142:G143"/>
    <mergeCell ref="B90:C90"/>
    <mergeCell ref="B117:C117"/>
    <mergeCell ref="B122:C122"/>
    <mergeCell ref="B128:C128"/>
    <mergeCell ref="B131:C131"/>
    <mergeCell ref="B133:C133"/>
    <mergeCell ref="B64:E64"/>
    <mergeCell ref="C2:G2"/>
    <mergeCell ref="C3:G3"/>
    <mergeCell ref="C4:G4"/>
    <mergeCell ref="C5:G5"/>
    <mergeCell ref="B14:E14"/>
    <mergeCell ref="B33:C33"/>
    <mergeCell ref="B49:C49"/>
    <mergeCell ref="B53:C53"/>
    <mergeCell ref="B57:C57"/>
    <mergeCell ref="B60:C60"/>
    <mergeCell ref="B62:C62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  <headerFooter scaleWithDoc="0" alignWithMargins="0">
    <oddFooter>&amp;R&amp;P/&amp;N</oddFooter>
  </headerFooter>
  <rowBreaks count="3" manualBreakCount="3">
    <brk id="48" max="16383" man="1"/>
    <brk id="81" max="16383" man="1"/>
    <brk id="12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89" zoomScaleNormal="89" workbookViewId="0">
      <selection activeCell="D26" sqref="D26"/>
    </sheetView>
  </sheetViews>
  <sheetFormatPr baseColWidth="10" defaultRowHeight="12.75" x14ac:dyDescent="0.2"/>
  <cols>
    <col min="1" max="1" width="4.140625" customWidth="1"/>
    <col min="2" max="2" width="20.5703125" customWidth="1"/>
    <col min="3" max="3" width="16.7109375" customWidth="1"/>
    <col min="4" max="4" width="18.140625" customWidth="1"/>
    <col min="5" max="5" width="17.42578125" customWidth="1"/>
    <col min="6" max="6" width="16.7109375" customWidth="1"/>
    <col min="7" max="7" width="47.28515625" customWidth="1"/>
  </cols>
  <sheetData>
    <row r="1" spans="1:7" x14ac:dyDescent="0.2">
      <c r="A1" s="1"/>
      <c r="B1" s="1"/>
      <c r="C1" s="230"/>
      <c r="D1" s="230"/>
      <c r="E1" s="1"/>
      <c r="F1" s="230"/>
      <c r="G1" s="230"/>
    </row>
    <row r="2" spans="1:7" x14ac:dyDescent="0.2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218" t="s">
        <v>54</v>
      </c>
      <c r="C3" s="218"/>
      <c r="D3" s="218"/>
      <c r="E3" s="218"/>
      <c r="F3" s="218"/>
      <c r="G3" s="218"/>
    </row>
    <row r="4" spans="1:7" ht="15.75" x14ac:dyDescent="0.25">
      <c r="A4" s="1"/>
      <c r="B4" s="218" t="s">
        <v>55</v>
      </c>
      <c r="C4" s="218"/>
      <c r="D4" s="218"/>
      <c r="E4" s="218"/>
      <c r="F4" s="218"/>
      <c r="G4" s="218"/>
    </row>
    <row r="5" spans="1:7" ht="42.75" customHeight="1" x14ac:dyDescent="0.3">
      <c r="A5" s="1"/>
      <c r="B5" s="231" t="s">
        <v>77</v>
      </c>
      <c r="C5" s="231"/>
      <c r="D5" s="231"/>
      <c r="E5" s="231"/>
      <c r="F5" s="231"/>
      <c r="G5" s="231"/>
    </row>
    <row r="6" spans="1:7" x14ac:dyDescent="0.2">
      <c r="A6" s="1"/>
      <c r="B6" s="208"/>
      <c r="C6" s="208"/>
      <c r="D6" s="208"/>
      <c r="E6" s="84"/>
      <c r="F6" s="84"/>
      <c r="G6" s="84"/>
    </row>
    <row r="7" spans="1:7" x14ac:dyDescent="0.2">
      <c r="A7" s="1"/>
      <c r="B7" s="165"/>
      <c r="C7" s="165"/>
      <c r="D7" s="165"/>
      <c r="E7" s="165"/>
      <c r="F7" s="165"/>
      <c r="G7" s="165"/>
    </row>
    <row r="8" spans="1:7" x14ac:dyDescent="0.2">
      <c r="A8" s="1"/>
      <c r="B8" s="8" t="s">
        <v>3</v>
      </c>
      <c r="C8" s="166"/>
      <c r="D8" s="10"/>
      <c r="E8" s="10"/>
      <c r="F8" s="9" t="s">
        <v>4</v>
      </c>
      <c r="G8" s="167" t="s">
        <v>93</v>
      </c>
    </row>
    <row r="9" spans="1:7" ht="13.5" thickBot="1" x14ac:dyDescent="0.25">
      <c r="A9" s="1"/>
      <c r="B9" s="5"/>
      <c r="C9" s="5"/>
      <c r="D9" s="5"/>
      <c r="E9" s="5"/>
      <c r="F9" s="5"/>
      <c r="G9" s="5"/>
    </row>
    <row r="10" spans="1:7" ht="13.5" thickBot="1" x14ac:dyDescent="0.25">
      <c r="A10" s="1"/>
      <c r="B10" s="168" t="s">
        <v>6</v>
      </c>
      <c r="C10" s="232" t="str">
        <f>CONCATENATE("CIFRAS DEL MES DE ",G8)</f>
        <v>CIFRAS DEL MES DE DICIEMBRE</v>
      </c>
      <c r="D10" s="233"/>
      <c r="E10" s="233"/>
      <c r="F10" s="233"/>
      <c r="G10" s="234"/>
    </row>
    <row r="11" spans="1:7" x14ac:dyDescent="0.2">
      <c r="A11" s="1"/>
      <c r="B11" s="169"/>
      <c r="C11" s="170" t="s">
        <v>78</v>
      </c>
      <c r="D11" s="170" t="s">
        <v>79</v>
      </c>
      <c r="E11" s="170" t="s">
        <v>80</v>
      </c>
      <c r="F11" s="170" t="s">
        <v>81</v>
      </c>
      <c r="G11" s="171" t="s">
        <v>82</v>
      </c>
    </row>
    <row r="12" spans="1:7" ht="15" x14ac:dyDescent="0.2">
      <c r="A12" s="1"/>
      <c r="B12" s="172"/>
      <c r="C12" s="173"/>
      <c r="D12" s="173"/>
      <c r="E12" s="173"/>
      <c r="F12" s="173"/>
      <c r="G12" s="174"/>
    </row>
    <row r="13" spans="1:7" ht="38.25" x14ac:dyDescent="0.2">
      <c r="A13" s="1"/>
      <c r="B13" s="175" t="s">
        <v>15</v>
      </c>
      <c r="C13" s="33">
        <v>0</v>
      </c>
      <c r="D13" s="33">
        <v>0</v>
      </c>
      <c r="E13" s="176">
        <f>+C13-D13</f>
        <v>0</v>
      </c>
      <c r="F13" s="177">
        <f>IFERROR(+D13/C13, 0)</f>
        <v>0</v>
      </c>
      <c r="G13" s="178" t="s">
        <v>83</v>
      </c>
    </row>
    <row r="14" spans="1:7" ht="15" x14ac:dyDescent="0.2">
      <c r="A14" s="1"/>
      <c r="B14" s="179"/>
      <c r="C14" s="180"/>
      <c r="D14" s="180"/>
      <c r="E14" s="180"/>
      <c r="F14" s="180"/>
      <c r="G14" s="178"/>
    </row>
    <row r="15" spans="1:7" ht="38.25" x14ac:dyDescent="0.2">
      <c r="A15" s="1"/>
      <c r="B15" s="175" t="s">
        <v>17</v>
      </c>
      <c r="C15" s="33">
        <v>0</v>
      </c>
      <c r="D15" s="33">
        <v>0</v>
      </c>
      <c r="E15" s="176">
        <f>+C15-D15</f>
        <v>0</v>
      </c>
      <c r="F15" s="177">
        <f>IFERROR(+D15/C15, 0)</f>
        <v>0</v>
      </c>
      <c r="G15" s="178" t="s">
        <v>83</v>
      </c>
    </row>
    <row r="16" spans="1:7" ht="15" x14ac:dyDescent="0.2">
      <c r="A16" s="1"/>
      <c r="B16" s="179"/>
      <c r="C16" s="181" t="s">
        <v>84</v>
      </c>
      <c r="D16" s="181" t="s">
        <v>84</v>
      </c>
      <c r="E16" s="176"/>
      <c r="F16" s="68"/>
      <c r="G16" s="182"/>
    </row>
    <row r="17" spans="1:7" ht="38.25" x14ac:dyDescent="0.2">
      <c r="A17" s="1"/>
      <c r="B17" s="175" t="s">
        <v>85</v>
      </c>
      <c r="C17" s="33">
        <f>112063.53+522628.09</f>
        <v>634691.62</v>
      </c>
      <c r="D17" s="33">
        <v>2223444.0499999998</v>
      </c>
      <c r="E17" s="176">
        <f>C17-D17</f>
        <v>-1588752.4299999997</v>
      </c>
      <c r="F17" s="183">
        <f>IFERROR(+D17/C17, 0)</f>
        <v>3.503187973397222</v>
      </c>
      <c r="G17" s="184" t="s">
        <v>86</v>
      </c>
    </row>
    <row r="18" spans="1:7" ht="15.75" thickBot="1" x14ac:dyDescent="0.25">
      <c r="A18" s="1"/>
      <c r="B18" s="185"/>
      <c r="C18" s="186"/>
      <c r="D18" s="186"/>
      <c r="E18" s="186"/>
      <c r="F18" s="186"/>
      <c r="G18" s="187"/>
    </row>
    <row r="19" spans="1:7" ht="15.75" thickBot="1" x14ac:dyDescent="0.25">
      <c r="A19" s="1"/>
      <c r="B19" s="18"/>
      <c r="C19" s="188"/>
      <c r="D19" s="188"/>
      <c r="E19" s="188"/>
      <c r="F19" s="188"/>
      <c r="G19" s="188"/>
    </row>
    <row r="20" spans="1:7" ht="13.5" thickBot="1" x14ac:dyDescent="0.25">
      <c r="A20" s="1"/>
      <c r="B20" s="168" t="s">
        <v>6</v>
      </c>
      <c r="C20" s="232" t="s">
        <v>87</v>
      </c>
      <c r="D20" s="233"/>
      <c r="E20" s="233"/>
      <c r="F20" s="233"/>
      <c r="G20" s="234"/>
    </row>
    <row r="21" spans="1:7" x14ac:dyDescent="0.2">
      <c r="A21" s="1"/>
      <c r="B21" s="169"/>
      <c r="C21" s="189" t="s">
        <v>78</v>
      </c>
      <c r="D21" s="189" t="s">
        <v>79</v>
      </c>
      <c r="E21" s="189" t="s">
        <v>80</v>
      </c>
      <c r="F21" s="189" t="s">
        <v>81</v>
      </c>
      <c r="G21" s="190" t="s">
        <v>82</v>
      </c>
    </row>
    <row r="22" spans="1:7" ht="15" x14ac:dyDescent="0.2">
      <c r="A22" s="1"/>
      <c r="B22" s="172"/>
      <c r="C22" s="191"/>
      <c r="D22" s="191"/>
      <c r="E22" s="191"/>
      <c r="F22" s="191"/>
      <c r="G22" s="192"/>
    </row>
    <row r="23" spans="1:7" ht="51" x14ac:dyDescent="0.2">
      <c r="A23" s="1"/>
      <c r="B23" s="175" t="s">
        <v>15</v>
      </c>
      <c r="C23" s="33">
        <v>485962571</v>
      </c>
      <c r="D23" s="33">
        <v>436691735.37999994</v>
      </c>
      <c r="E23" s="33">
        <f>C23-D23</f>
        <v>49270835.620000064</v>
      </c>
      <c r="F23" s="183">
        <f>IFERROR(+D23/C23, 0)</f>
        <v>0.89861187144801724</v>
      </c>
      <c r="G23" s="184" t="s">
        <v>88</v>
      </c>
    </row>
    <row r="24" spans="1:7" ht="18" customHeight="1" x14ac:dyDescent="0.2">
      <c r="A24" s="1"/>
      <c r="B24" s="179"/>
      <c r="C24" s="50"/>
      <c r="D24" s="50"/>
      <c r="E24" s="50"/>
      <c r="F24" s="50"/>
      <c r="G24" s="193"/>
    </row>
    <row r="25" spans="1:7" ht="63.75" x14ac:dyDescent="0.2">
      <c r="A25" s="1"/>
      <c r="B25" s="175" t="s">
        <v>17</v>
      </c>
      <c r="C25" s="33">
        <v>130669320.2</v>
      </c>
      <c r="D25" s="33">
        <f>119791016.41-406000</f>
        <v>119385016.41</v>
      </c>
      <c r="E25" s="33">
        <f>C25-D25</f>
        <v>11284303.790000007</v>
      </c>
      <c r="F25" s="183">
        <f>IFERROR(+D25/C25, 0)</f>
        <v>0.91364228594188401</v>
      </c>
      <c r="G25" s="184" t="s">
        <v>89</v>
      </c>
    </row>
    <row r="26" spans="1:7" x14ac:dyDescent="0.2">
      <c r="A26" s="1"/>
      <c r="B26" s="179"/>
      <c r="C26" s="181"/>
      <c r="D26" s="181"/>
      <c r="E26" s="181"/>
      <c r="F26" s="181"/>
      <c r="G26" s="194"/>
    </row>
    <row r="27" spans="1:7" ht="102" x14ac:dyDescent="0.2">
      <c r="A27" s="1"/>
      <c r="B27" s="175" t="s">
        <v>85</v>
      </c>
      <c r="C27" s="33">
        <v>12333068.949999999</v>
      </c>
      <c r="D27" s="33">
        <v>5687769.46</v>
      </c>
      <c r="E27" s="33">
        <f>C27-D27</f>
        <v>6645299.4899999993</v>
      </c>
      <c r="F27" s="183">
        <f>IFERROR(+D27/C27, 0)</f>
        <v>0.46118038284380147</v>
      </c>
      <c r="G27" s="184" t="s">
        <v>90</v>
      </c>
    </row>
    <row r="28" spans="1:7" ht="15.75" thickBot="1" x14ac:dyDescent="0.25">
      <c r="A28" s="1"/>
      <c r="B28" s="185"/>
      <c r="C28" s="195"/>
      <c r="D28" s="195"/>
      <c r="E28" s="195"/>
      <c r="F28" s="195"/>
      <c r="G28" s="196"/>
    </row>
    <row r="29" spans="1:7" x14ac:dyDescent="0.2">
      <c r="A29" s="1"/>
      <c r="B29" s="211"/>
      <c r="C29" s="211"/>
      <c r="D29" s="211"/>
      <c r="E29" s="197"/>
      <c r="F29" s="197"/>
      <c r="G29" s="197"/>
    </row>
    <row r="30" spans="1:7" x14ac:dyDescent="0.2">
      <c r="A30" s="1"/>
      <c r="B30" s="1"/>
      <c r="C30" s="84"/>
      <c r="D30" s="1"/>
      <c r="E30" s="84"/>
      <c r="F30" s="84"/>
      <c r="G30" s="84"/>
    </row>
    <row r="31" spans="1:7" x14ac:dyDescent="0.2">
      <c r="A31" s="1"/>
      <c r="B31" s="1"/>
      <c r="C31" s="84"/>
      <c r="D31" s="1"/>
      <c r="E31" s="84"/>
      <c r="F31" s="84"/>
      <c r="G31" s="84"/>
    </row>
    <row r="32" spans="1:7" x14ac:dyDescent="0.2">
      <c r="A32" s="1"/>
      <c r="B32" s="1"/>
      <c r="C32" s="84"/>
      <c r="D32" s="1"/>
      <c r="E32" s="84"/>
      <c r="F32" s="84"/>
      <c r="G32" s="84"/>
    </row>
    <row r="33" spans="1:7" x14ac:dyDescent="0.2">
      <c r="A33" s="1"/>
      <c r="B33" s="198"/>
      <c r="C33" s="48"/>
      <c r="D33" s="198"/>
      <c r="E33" s="84"/>
      <c r="F33" s="48"/>
      <c r="G33" s="48"/>
    </row>
    <row r="34" spans="1:7" ht="15" x14ac:dyDescent="0.2">
      <c r="A34" s="1"/>
      <c r="B34" s="198"/>
      <c r="C34" s="199"/>
      <c r="D34" s="199"/>
      <c r="E34" s="199"/>
      <c r="F34" s="199"/>
      <c r="G34" s="199"/>
    </row>
    <row r="35" spans="1:7" ht="27" customHeight="1" x14ac:dyDescent="0.2">
      <c r="A35" s="1"/>
      <c r="B35" s="1"/>
      <c r="C35" s="235" t="s">
        <v>91</v>
      </c>
      <c r="D35" s="236"/>
      <c r="E35" s="1"/>
      <c r="F35" s="235" t="s">
        <v>92</v>
      </c>
      <c r="G35" s="236"/>
    </row>
  </sheetData>
  <mergeCells count="11">
    <mergeCell ref="C10:G10"/>
    <mergeCell ref="C20:G20"/>
    <mergeCell ref="B29:D29"/>
    <mergeCell ref="C35:D35"/>
    <mergeCell ref="F35:G35"/>
    <mergeCell ref="B6:D6"/>
    <mergeCell ref="C1:D1"/>
    <mergeCell ref="F1:G1"/>
    <mergeCell ref="B3:G3"/>
    <mergeCell ref="B4:G4"/>
    <mergeCell ref="B5:G5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Informe presupuestal</vt:lpstr>
      <vt:lpstr>Analitico de claves OCT 2021</vt:lpstr>
      <vt:lpstr>Hoja3</vt:lpstr>
      <vt:lpstr>'Informe presupuestal'!A1_1_abr</vt:lpstr>
      <vt:lpstr>'Informe presupuestal'!A1_2_ABR</vt:lpstr>
      <vt:lpstr>'Informe presupuestal'!A2_A_ABR</vt:lpstr>
      <vt:lpstr>'Informe presupuestal'!A2_B_ABR</vt:lpstr>
      <vt:lpstr>'Analitico de claves OCT 2021'!Área_de_impresión</vt:lpstr>
      <vt:lpstr>'Informe presupuestal'!Área_de_impresión</vt:lpstr>
      <vt:lpstr>'Informe presupuestal'!B1_1_2000_ABR</vt:lpstr>
      <vt:lpstr>'Informe presupuestal'!B1_1_3000_ABR</vt:lpstr>
      <vt:lpstr>'Informe presupuestal'!B1_1_4000_ABR</vt:lpstr>
      <vt:lpstr>'Informe presupuestal'!B1_2_5000_ABR</vt:lpstr>
      <vt:lpstr>'Informe presupuestal'!B1_2_6000_ABR</vt:lpstr>
      <vt:lpstr>'Informe presupuestal'!B2_1_2000_ABR</vt:lpstr>
      <vt:lpstr>'Informe presupuestal'!B2_1_3000_ABR</vt:lpstr>
      <vt:lpstr>'Analitico de claves OCT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Duran</dc:creator>
  <cp:lastModifiedBy>Juan Jesús Rodríguez</cp:lastModifiedBy>
  <cp:lastPrinted>2022-01-10T17:13:08Z</cp:lastPrinted>
  <dcterms:created xsi:type="dcterms:W3CDTF">2022-01-09T21:24:13Z</dcterms:created>
  <dcterms:modified xsi:type="dcterms:W3CDTF">2022-01-10T17:13:27Z</dcterms:modified>
</cp:coreProperties>
</file>